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ownCloudData\Shared\Doubt_now\"/>
    </mc:Choice>
  </mc:AlternateContent>
  <bookViews>
    <workbookView xWindow="0" yWindow="0" windowWidth="15530" windowHeight="7050" tabRatio="500"/>
  </bookViews>
  <sheets>
    <sheet name="test_matrix" sheetId="3" r:id="rId1"/>
    <sheet name="Labworks" sheetId="9" r:id="rId2"/>
    <sheet name="Identif_01_20" sheetId="5" r:id="rId3"/>
    <sheet name="Nov_19_ident" sheetId="4" r:id="rId4"/>
    <sheet name="test_mast 09_19" sheetId="2" r:id="rId5"/>
    <sheet name="Tau" sheetId="6" r:id="rId6"/>
    <sheet name="Appendix_02" sheetId="8" r:id="rId7"/>
    <sheet name="Description" sheetId="1" r:id="rId8"/>
  </sheets>
  <definedNames>
    <definedName name="_xlnm._FilterDatabase" localSheetId="1" hidden="1">Labworks!$B$24:$O$142</definedName>
    <definedName name="_xlnm._FilterDatabase" localSheetId="0" hidden="1">test_matrix!$A$6:$AF$338</definedName>
    <definedName name="scale">test_matrix!$R$2</definedName>
  </definedNames>
  <calcPr calcId="162913"/>
</workbook>
</file>

<file path=xl/calcChain.xml><?xml version="1.0" encoding="utf-8"?>
<calcChain xmlns="http://schemas.openxmlformats.org/spreadsheetml/2006/main">
  <c r="D71" i="9" l="1"/>
  <c r="G71" i="9"/>
  <c r="H71" i="9"/>
  <c r="I71" i="9" s="1"/>
  <c r="H104" i="9"/>
  <c r="I104" i="9" s="1"/>
  <c r="H96" i="9"/>
  <c r="I96" i="9" s="1"/>
  <c r="H78" i="9"/>
  <c r="I78" i="9" s="1"/>
  <c r="G78" i="9"/>
  <c r="H86" i="9"/>
  <c r="I86" i="9" s="1"/>
  <c r="G86" i="9"/>
  <c r="G70" i="9"/>
  <c r="G48" i="9"/>
  <c r="J71" i="9" l="1"/>
  <c r="F75" i="9" l="1"/>
  <c r="R337" i="3" l="1"/>
  <c r="Q337" i="3"/>
  <c r="Q315" i="3" l="1"/>
  <c r="R315" i="3"/>
  <c r="Q316" i="3"/>
  <c r="R316" i="3"/>
  <c r="Q318" i="3"/>
  <c r="R318" i="3"/>
  <c r="Q319" i="3"/>
  <c r="R319" i="3"/>
  <c r="R213" i="3" l="1"/>
  <c r="Q213" i="3"/>
  <c r="R333" i="3"/>
  <c r="Q333" i="3"/>
  <c r="R214" i="3"/>
  <c r="Q214" i="3"/>
  <c r="R338" i="3" l="1"/>
  <c r="Q338" i="3"/>
  <c r="R334" i="3"/>
  <c r="Q334" i="3"/>
  <c r="R332" i="3"/>
  <c r="Q332" i="3"/>
  <c r="R331" i="3"/>
  <c r="Q331" i="3"/>
  <c r="R329" i="3"/>
  <c r="Q329" i="3"/>
  <c r="R328" i="3"/>
  <c r="Q328" i="3"/>
  <c r="Q299" i="3"/>
  <c r="R299" i="3"/>
  <c r="E26" i="9" l="1"/>
  <c r="F26" i="9"/>
  <c r="D26" i="9" s="1"/>
  <c r="I26" i="9"/>
  <c r="J26" i="9" s="1"/>
  <c r="E27" i="9"/>
  <c r="F27" i="9"/>
  <c r="D27" i="9" s="1"/>
  <c r="I27" i="9"/>
  <c r="J27" i="9" s="1"/>
  <c r="E28" i="9"/>
  <c r="F28" i="9"/>
  <c r="D28" i="9" s="1"/>
  <c r="I28" i="9"/>
  <c r="J28" i="9" s="1"/>
  <c r="E29" i="9"/>
  <c r="F29" i="9"/>
  <c r="D29" i="9" s="1"/>
  <c r="I29" i="9"/>
  <c r="J29" i="9" s="1"/>
  <c r="F30" i="9"/>
  <c r="D30" i="9" s="1"/>
  <c r="I30" i="9"/>
  <c r="G30" i="9" s="1"/>
  <c r="D31" i="9"/>
  <c r="E31" i="9"/>
  <c r="G31" i="9" s="1"/>
  <c r="H31" i="9"/>
  <c r="I31" i="9" s="1"/>
  <c r="D32" i="9"/>
  <c r="E32" i="9"/>
  <c r="G32" i="9" s="1"/>
  <c r="H32" i="9"/>
  <c r="I32" i="9" s="1"/>
  <c r="F35" i="9"/>
  <c r="D35" i="9" s="1"/>
  <c r="I35" i="9"/>
  <c r="F36" i="9"/>
  <c r="D36" i="9" s="1"/>
  <c r="I36" i="9"/>
  <c r="F37" i="9"/>
  <c r="D37" i="9" s="1"/>
  <c r="I37" i="9"/>
  <c r="F38" i="9"/>
  <c r="D38" i="9" s="1"/>
  <c r="I38" i="9"/>
  <c r="D40" i="9"/>
  <c r="E40" i="9"/>
  <c r="G40" i="9" s="1"/>
  <c r="H40" i="9"/>
  <c r="I40" i="9" s="1"/>
  <c r="D41" i="9"/>
  <c r="E41" i="9"/>
  <c r="G41" i="9" s="1"/>
  <c r="H41" i="9"/>
  <c r="I41" i="9" s="1"/>
  <c r="F44" i="9"/>
  <c r="D44" i="9" s="1"/>
  <c r="I44" i="9"/>
  <c r="F45" i="9"/>
  <c r="D45" i="9" s="1"/>
  <c r="I45" i="9"/>
  <c r="F46" i="9"/>
  <c r="D46" i="9" s="1"/>
  <c r="I46" i="9"/>
  <c r="F47" i="9"/>
  <c r="D47" i="9" s="1"/>
  <c r="I47" i="9"/>
  <c r="D48" i="9"/>
  <c r="H48" i="9"/>
  <c r="I48" i="9" s="1"/>
  <c r="F51" i="9"/>
  <c r="H51" i="9" s="1"/>
  <c r="I51" i="9" s="1"/>
  <c r="F52" i="9"/>
  <c r="D52" i="9" s="1"/>
  <c r="I52" i="9"/>
  <c r="F53" i="9"/>
  <c r="D53" i="9" s="1"/>
  <c r="I53" i="9"/>
  <c r="F54" i="9"/>
  <c r="D54" i="9" s="1"/>
  <c r="I54" i="9"/>
  <c r="D55" i="9"/>
  <c r="E55" i="9"/>
  <c r="G55" i="9" s="1"/>
  <c r="H55" i="9"/>
  <c r="I55" i="9" s="1"/>
  <c r="F58" i="9"/>
  <c r="D58" i="9" s="1"/>
  <c r="I58" i="9"/>
  <c r="F59" i="9"/>
  <c r="D59" i="9" s="1"/>
  <c r="I59" i="9"/>
  <c r="F60" i="9"/>
  <c r="D60" i="9" s="1"/>
  <c r="I60" i="9"/>
  <c r="F61" i="9"/>
  <c r="D61" i="9" s="1"/>
  <c r="I61" i="9"/>
  <c r="F62" i="9"/>
  <c r="D62" i="9" s="1"/>
  <c r="I62" i="9"/>
  <c r="D63" i="9"/>
  <c r="E63" i="9"/>
  <c r="G63" i="9" s="1"/>
  <c r="H63" i="9"/>
  <c r="I63" i="9" s="1"/>
  <c r="F66" i="9"/>
  <c r="D66" i="9" s="1"/>
  <c r="I66" i="9"/>
  <c r="F67" i="9"/>
  <c r="D67" i="9" s="1"/>
  <c r="I67" i="9"/>
  <c r="F68" i="9"/>
  <c r="D68" i="9" s="1"/>
  <c r="I68" i="9"/>
  <c r="G68" i="9" s="1"/>
  <c r="F69" i="9"/>
  <c r="D69" i="9" s="1"/>
  <c r="I69" i="9"/>
  <c r="D70" i="9"/>
  <c r="H70" i="9"/>
  <c r="I70" i="9" s="1"/>
  <c r="F74" i="9"/>
  <c r="D74" i="9" s="1"/>
  <c r="I74" i="9"/>
  <c r="F76" i="9"/>
  <c r="D76" i="9" s="1"/>
  <c r="I76" i="9"/>
  <c r="G76" i="9" s="1"/>
  <c r="F77" i="9"/>
  <c r="D77" i="9" s="1"/>
  <c r="I77" i="9"/>
  <c r="D78" i="9"/>
  <c r="F82" i="9"/>
  <c r="D82" i="9" s="1"/>
  <c r="I82" i="9"/>
  <c r="G82" i="9" s="1"/>
  <c r="E82" i="9" s="1"/>
  <c r="F83" i="9"/>
  <c r="D83" i="9" s="1"/>
  <c r="I83" i="9"/>
  <c r="G83" i="9" s="1"/>
  <c r="E83" i="9" s="1"/>
  <c r="F84" i="9"/>
  <c r="D84" i="9" s="1"/>
  <c r="I84" i="9"/>
  <c r="G84" i="9" s="1"/>
  <c r="E84" i="9" s="1"/>
  <c r="F85" i="9"/>
  <c r="D85" i="9" s="1"/>
  <c r="I85" i="9"/>
  <c r="G85" i="9" s="1"/>
  <c r="E85" i="9" s="1"/>
  <c r="D86" i="9"/>
  <c r="F88" i="9"/>
  <c r="D88" i="9" s="1"/>
  <c r="I88" i="9"/>
  <c r="G88" i="9" s="1"/>
  <c r="E88" i="9" s="1"/>
  <c r="F91" i="9"/>
  <c r="D91" i="9" s="1"/>
  <c r="I91" i="9"/>
  <c r="G91" i="9" s="1"/>
  <c r="F92" i="9"/>
  <c r="D92" i="9" s="1"/>
  <c r="I92" i="9"/>
  <c r="F93" i="9"/>
  <c r="D93" i="9" s="1"/>
  <c r="I93" i="9"/>
  <c r="G93" i="9" s="1"/>
  <c r="F94" i="9"/>
  <c r="D94" i="9" s="1"/>
  <c r="I94" i="9"/>
  <c r="D96" i="9"/>
  <c r="E96" i="9"/>
  <c r="G96" i="9" s="1"/>
  <c r="F97" i="9"/>
  <c r="D97" i="9" s="1"/>
  <c r="I97" i="9"/>
  <c r="G97" i="9" s="1"/>
  <c r="F100" i="9"/>
  <c r="D100" i="9" s="1"/>
  <c r="I100" i="9"/>
  <c r="F101" i="9"/>
  <c r="D101" i="9" s="1"/>
  <c r="I101" i="9"/>
  <c r="F102" i="9"/>
  <c r="D102" i="9" s="1"/>
  <c r="I102" i="9"/>
  <c r="F103" i="9"/>
  <c r="D103" i="9" s="1"/>
  <c r="I103" i="9"/>
  <c r="W103" i="9"/>
  <c r="X103" i="9"/>
  <c r="D104" i="9"/>
  <c r="E104" i="9"/>
  <c r="G104" i="9" s="1"/>
  <c r="F108" i="9"/>
  <c r="D108" i="9" s="1"/>
  <c r="I108" i="9"/>
  <c r="F109" i="9"/>
  <c r="D109" i="9" s="1"/>
  <c r="I109" i="9"/>
  <c r="F110" i="9"/>
  <c r="D110" i="9" s="1"/>
  <c r="I110" i="9"/>
  <c r="F111" i="9"/>
  <c r="D111" i="9" s="1"/>
  <c r="I111" i="9"/>
  <c r="D112" i="9"/>
  <c r="E112" i="9"/>
  <c r="G112" i="9" s="1"/>
  <c r="H112" i="9"/>
  <c r="I112" i="9" s="1"/>
  <c r="F117" i="9"/>
  <c r="D117" i="9" s="1"/>
  <c r="I117" i="9"/>
  <c r="G117" i="9" s="1"/>
  <c r="E117" i="9" s="1"/>
  <c r="F118" i="9"/>
  <c r="D118" i="9" s="1"/>
  <c r="I118" i="9"/>
  <c r="G118" i="9" s="1"/>
  <c r="E118" i="9" s="1"/>
  <c r="F119" i="9"/>
  <c r="D119" i="9" s="1"/>
  <c r="I119" i="9"/>
  <c r="G119" i="9" s="1"/>
  <c r="F120" i="9"/>
  <c r="D120" i="9" s="1"/>
  <c r="I120" i="9"/>
  <c r="G120" i="9" s="1"/>
  <c r="E120" i="9" s="1"/>
  <c r="D121" i="9"/>
  <c r="E121" i="9"/>
  <c r="G121" i="9" s="1"/>
  <c r="H121" i="9"/>
  <c r="I121" i="9" s="1"/>
  <c r="F127" i="9"/>
  <c r="D127" i="9" s="1"/>
  <c r="I127" i="9"/>
  <c r="G127" i="9" s="1"/>
  <c r="E127" i="9" s="1"/>
  <c r="F128" i="9"/>
  <c r="D128" i="9" s="1"/>
  <c r="I128" i="9"/>
  <c r="G128" i="9" s="1"/>
  <c r="E128" i="9" s="1"/>
  <c r="F129" i="9"/>
  <c r="D129" i="9" s="1"/>
  <c r="I129" i="9"/>
  <c r="G129" i="9" s="1"/>
  <c r="F130" i="9"/>
  <c r="D130" i="9" s="1"/>
  <c r="I130" i="9"/>
  <c r="G130" i="9" s="1"/>
  <c r="E130" i="9" s="1"/>
  <c r="D131" i="9"/>
  <c r="E131" i="9"/>
  <c r="G131" i="9"/>
  <c r="H131" i="9"/>
  <c r="I131" i="9" s="1"/>
  <c r="F137" i="9"/>
  <c r="D137" i="9" s="1"/>
  <c r="I137" i="9"/>
  <c r="G137" i="9" s="1"/>
  <c r="E137" i="9" s="1"/>
  <c r="F138" i="9"/>
  <c r="D138" i="9" s="1"/>
  <c r="I138" i="9"/>
  <c r="G138" i="9" s="1"/>
  <c r="E138" i="9" s="1"/>
  <c r="F139" i="9"/>
  <c r="D139" i="9" s="1"/>
  <c r="I139" i="9"/>
  <c r="G139" i="9" s="1"/>
  <c r="F140" i="9"/>
  <c r="D140" i="9" s="1"/>
  <c r="I140" i="9"/>
  <c r="G140" i="9" s="1"/>
  <c r="E140" i="9" s="1"/>
  <c r="D141" i="9"/>
  <c r="E141" i="9"/>
  <c r="G141" i="9" s="1"/>
  <c r="H141" i="9"/>
  <c r="I141" i="9" s="1"/>
  <c r="G111" i="9" l="1"/>
  <c r="E111" i="9" s="1"/>
  <c r="G109" i="9"/>
  <c r="E109" i="9" s="1"/>
  <c r="G103" i="9"/>
  <c r="E103" i="9" s="1"/>
  <c r="G101" i="9"/>
  <c r="E101" i="9" s="1"/>
  <c r="G94" i="9"/>
  <c r="E94" i="9" s="1"/>
  <c r="G92" i="9"/>
  <c r="E92" i="9" s="1"/>
  <c r="G77" i="9"/>
  <c r="E77" i="9" s="1"/>
  <c r="G62" i="9"/>
  <c r="E62" i="9" s="1"/>
  <c r="G60" i="9"/>
  <c r="E60" i="9" s="1"/>
  <c r="G58" i="9"/>
  <c r="E58" i="9" s="1"/>
  <c r="G46" i="9"/>
  <c r="E46" i="9" s="1"/>
  <c r="G44" i="9"/>
  <c r="E44" i="9" s="1"/>
  <c r="G38" i="9"/>
  <c r="E38" i="9" s="1"/>
  <c r="G36" i="9"/>
  <c r="E36" i="9" s="1"/>
  <c r="G74" i="9"/>
  <c r="E74" i="9" s="1"/>
  <c r="G69" i="9"/>
  <c r="E69" i="9" s="1"/>
  <c r="E67" i="9"/>
  <c r="G67" i="9"/>
  <c r="G54" i="9"/>
  <c r="E54" i="9" s="1"/>
  <c r="E52" i="9"/>
  <c r="G52" i="9"/>
  <c r="G110" i="9"/>
  <c r="E110" i="9" s="1"/>
  <c r="E108" i="9"/>
  <c r="G108" i="9"/>
  <c r="G102" i="9"/>
  <c r="E102" i="9" s="1"/>
  <c r="E100" i="9"/>
  <c r="G100" i="9"/>
  <c r="G61" i="9"/>
  <c r="E61" i="9" s="1"/>
  <c r="E59" i="9"/>
  <c r="G59" i="9"/>
  <c r="G47" i="9"/>
  <c r="E47" i="9" s="1"/>
  <c r="E45" i="9"/>
  <c r="G45" i="9"/>
  <c r="G37" i="9"/>
  <c r="E37" i="9" s="1"/>
  <c r="E35" i="9"/>
  <c r="G35" i="9"/>
  <c r="G66" i="9"/>
  <c r="E66" i="9" s="1"/>
  <c r="E53" i="9"/>
  <c r="G53" i="9"/>
  <c r="G51" i="9"/>
  <c r="E51" i="9" s="1"/>
  <c r="J48" i="9"/>
  <c r="J104" i="9"/>
  <c r="J131" i="9"/>
  <c r="J112" i="9"/>
  <c r="J121" i="9"/>
  <c r="J41" i="9"/>
  <c r="J141" i="9"/>
  <c r="J32" i="9"/>
  <c r="J31" i="9"/>
  <c r="J63" i="9"/>
  <c r="E30" i="9"/>
  <c r="J30" i="9"/>
  <c r="J96" i="9"/>
  <c r="J70" i="9"/>
  <c r="J55" i="9"/>
  <c r="J40" i="9"/>
  <c r="P308" i="3"/>
  <c r="P305" i="3"/>
  <c r="P302" i="3"/>
  <c r="O308" i="3"/>
  <c r="O305" i="3"/>
  <c r="O302" i="3"/>
  <c r="F47" i="8" l="1"/>
  <c r="G47" i="8"/>
  <c r="H47" i="8"/>
  <c r="I47" i="8"/>
  <c r="J47" i="8"/>
  <c r="K47" i="8"/>
  <c r="L47" i="8"/>
  <c r="M47" i="8"/>
  <c r="N47" i="8"/>
  <c r="E47" i="8"/>
  <c r="F42" i="8" l="1"/>
  <c r="G42" i="8"/>
  <c r="H42" i="8"/>
  <c r="I42" i="8"/>
  <c r="J42" i="8"/>
  <c r="K42" i="8"/>
  <c r="L42" i="8"/>
  <c r="M42" i="8"/>
  <c r="N42" i="8"/>
  <c r="E42" i="8"/>
  <c r="R102" i="3" l="1"/>
  <c r="Q102" i="3"/>
  <c r="R101" i="3"/>
  <c r="Q101" i="3"/>
  <c r="R104" i="3"/>
  <c r="Q104" i="3"/>
  <c r="R55" i="3" l="1"/>
  <c r="Q55" i="3"/>
  <c r="R54" i="3" l="1"/>
  <c r="Q54" i="3"/>
  <c r="R108" i="3"/>
  <c r="Q108" i="3"/>
  <c r="R53" i="3"/>
  <c r="Q53" i="3"/>
  <c r="R284" i="3"/>
  <c r="Q284" i="3"/>
  <c r="R283" i="3"/>
  <c r="Q283" i="3"/>
  <c r="R282" i="3"/>
  <c r="Q282" i="3"/>
  <c r="R281" i="3"/>
  <c r="Q281" i="3"/>
  <c r="R280" i="3"/>
  <c r="Q280" i="3"/>
  <c r="R279" i="3"/>
  <c r="Q279" i="3"/>
  <c r="R278" i="3"/>
  <c r="Q278" i="3"/>
  <c r="Q245" i="3"/>
  <c r="R245" i="3"/>
  <c r="Q246" i="3"/>
  <c r="R246" i="3"/>
  <c r="Q247" i="3"/>
  <c r="R247" i="3"/>
  <c r="Q248" i="3"/>
  <c r="R248" i="3"/>
  <c r="Q249" i="3"/>
  <c r="R249" i="3"/>
  <c r="Q250" i="3"/>
  <c r="R250" i="3"/>
  <c r="Q251" i="3"/>
  <c r="R251" i="3"/>
  <c r="Q252" i="3"/>
  <c r="R252" i="3"/>
  <c r="Q253" i="3"/>
  <c r="R253" i="3"/>
  <c r="Q254" i="3"/>
  <c r="R254" i="3"/>
  <c r="Q255" i="3"/>
  <c r="R255" i="3"/>
  <c r="Q256" i="3"/>
  <c r="R256" i="3"/>
  <c r="Q257" i="3"/>
  <c r="R257" i="3"/>
  <c r="Q258" i="3"/>
  <c r="R258" i="3"/>
  <c r="Q259" i="3"/>
  <c r="R259" i="3"/>
  <c r="Q260" i="3"/>
  <c r="R260" i="3"/>
  <c r="Q261" i="3"/>
  <c r="R261" i="3"/>
  <c r="Q262" i="3"/>
  <c r="R262" i="3"/>
  <c r="Q263" i="3"/>
  <c r="R263" i="3"/>
  <c r="Q264" i="3"/>
  <c r="R264" i="3"/>
  <c r="Q265" i="3"/>
  <c r="R265" i="3"/>
  <c r="Q266" i="3"/>
  <c r="R266" i="3"/>
  <c r="Q267" i="3"/>
  <c r="R267" i="3"/>
  <c r="Q268" i="3"/>
  <c r="R268" i="3"/>
  <c r="Q269" i="3"/>
  <c r="R269" i="3"/>
  <c r="Q270" i="3"/>
  <c r="R270" i="3"/>
  <c r="Q271" i="3"/>
  <c r="R271" i="3"/>
  <c r="Q272" i="3"/>
  <c r="R272" i="3"/>
  <c r="Q273" i="3"/>
  <c r="R273" i="3"/>
  <c r="Q274" i="3"/>
  <c r="R274" i="3"/>
  <c r="Q275" i="3"/>
  <c r="R275" i="3"/>
  <c r="Q276" i="3"/>
  <c r="R276" i="3"/>
  <c r="R296" i="3"/>
  <c r="Q296" i="3"/>
  <c r="R50" i="3"/>
  <c r="Q50" i="3"/>
  <c r="Q218" i="3"/>
  <c r="R218" i="3"/>
  <c r="Q219" i="3"/>
  <c r="R219" i="3"/>
  <c r="Q220" i="3"/>
  <c r="R220" i="3"/>
  <c r="Q221" i="3"/>
  <c r="R221" i="3"/>
  <c r="Q222" i="3"/>
  <c r="R222" i="3"/>
  <c r="Q223" i="3"/>
  <c r="R223" i="3"/>
  <c r="Q224" i="3"/>
  <c r="R224" i="3"/>
  <c r="Q225" i="3"/>
  <c r="R225" i="3"/>
  <c r="Q226" i="3"/>
  <c r="R226" i="3"/>
  <c r="Q227" i="3"/>
  <c r="R227" i="3"/>
  <c r="Q228" i="3"/>
  <c r="R228" i="3"/>
  <c r="Q229" i="3"/>
  <c r="R229" i="3"/>
  <c r="Q230" i="3"/>
  <c r="R230" i="3"/>
  <c r="Q231" i="3"/>
  <c r="R231" i="3"/>
  <c r="Q232" i="3"/>
  <c r="R232" i="3"/>
  <c r="Q233" i="3"/>
  <c r="R233" i="3"/>
  <c r="Q234" i="3"/>
  <c r="R234" i="3"/>
  <c r="Q235" i="3"/>
  <c r="R235" i="3"/>
  <c r="Q236" i="3"/>
  <c r="R236" i="3"/>
  <c r="Q237" i="3"/>
  <c r="R237" i="3"/>
  <c r="Q238" i="3"/>
  <c r="R238" i="3"/>
  <c r="Q239" i="3"/>
  <c r="R239" i="3"/>
  <c r="Q240" i="3"/>
  <c r="R240" i="3"/>
  <c r="Q58" i="3"/>
  <c r="R58" i="3"/>
  <c r="Q59" i="3"/>
  <c r="R59" i="3"/>
  <c r="R57" i="3"/>
  <c r="Q57" i="3"/>
  <c r="R56" i="3"/>
  <c r="Q56" i="3"/>
  <c r="R52" i="3"/>
  <c r="Q52" i="3"/>
  <c r="R295" i="3"/>
  <c r="Q295" i="3"/>
  <c r="R294" i="3"/>
  <c r="Q294" i="3"/>
  <c r="R244" i="3"/>
  <c r="Q244" i="3"/>
  <c r="R243" i="3"/>
  <c r="Q243" i="3"/>
  <c r="R242" i="3"/>
  <c r="Q242" i="3"/>
  <c r="R241" i="3"/>
  <c r="Q241" i="3"/>
  <c r="R217" i="3"/>
  <c r="Q217" i="3"/>
  <c r="R216" i="3"/>
  <c r="Q216" i="3"/>
  <c r="R212" i="3"/>
  <c r="Q212" i="3"/>
  <c r="R211" i="3"/>
  <c r="Q211" i="3"/>
  <c r="R210" i="3"/>
  <c r="Q210" i="3"/>
  <c r="R209" i="3"/>
  <c r="Q209" i="3"/>
  <c r="Q51" i="3"/>
  <c r="R51" i="3"/>
  <c r="R49" i="3"/>
  <c r="Q49" i="3"/>
  <c r="R336" i="3"/>
  <c r="Q336" i="3"/>
  <c r="R335" i="3"/>
  <c r="R320" i="3"/>
  <c r="Q320" i="3"/>
  <c r="R317" i="3"/>
  <c r="Q317" i="3"/>
  <c r="R288" i="3"/>
  <c r="Q288" i="3"/>
  <c r="R290" i="3"/>
  <c r="Q290" i="3"/>
  <c r="R292" i="3"/>
  <c r="Q292" i="3"/>
  <c r="R291" i="3"/>
  <c r="Q291" i="3"/>
  <c r="R293" i="3"/>
  <c r="Q293" i="3"/>
  <c r="R298" i="3"/>
  <c r="Q298" i="3"/>
  <c r="R304" i="3"/>
  <c r="R307" i="3"/>
  <c r="Q302" i="3"/>
  <c r="Q305" i="3"/>
  <c r="Q308" i="3"/>
  <c r="R308" i="3" l="1"/>
  <c r="R305" i="3"/>
  <c r="R302" i="3" l="1"/>
  <c r="P301" i="3"/>
  <c r="R301" i="3" s="1"/>
  <c r="P306" i="3"/>
  <c r="R306" i="3" s="1"/>
  <c r="P303" i="3"/>
  <c r="R303" i="3" s="1"/>
  <c r="R300" i="3"/>
  <c r="O307" i="3"/>
  <c r="Q307" i="3" s="1"/>
  <c r="O304" i="3"/>
  <c r="Q304" i="3" s="1"/>
  <c r="O301" i="3"/>
  <c r="Q301" i="3" s="1"/>
  <c r="O306" i="3"/>
  <c r="Q306" i="3" s="1"/>
  <c r="O303" i="3"/>
  <c r="Q303" i="3" s="1"/>
  <c r="Q300" i="3"/>
  <c r="L33" i="8" l="1"/>
  <c r="K33" i="8"/>
  <c r="F33" i="8"/>
  <c r="G33" i="8" s="1"/>
  <c r="E33" i="8"/>
  <c r="D33" i="8"/>
  <c r="L32" i="8"/>
  <c r="K32" i="8"/>
  <c r="F32" i="8"/>
  <c r="G32" i="8" s="1"/>
  <c r="E32" i="8"/>
  <c r="D32" i="8"/>
  <c r="L31" i="8"/>
  <c r="K31" i="8"/>
  <c r="F31" i="8"/>
  <c r="G31" i="8" s="1"/>
  <c r="E31" i="8"/>
  <c r="D31" i="8"/>
  <c r="L30" i="8"/>
  <c r="K30" i="8"/>
  <c r="F30" i="8"/>
  <c r="G30" i="8" s="1"/>
  <c r="E30" i="8"/>
  <c r="D30" i="8"/>
  <c r="L29" i="8"/>
  <c r="K29" i="8"/>
  <c r="F29" i="8"/>
  <c r="G29" i="8" s="1"/>
  <c r="E29" i="8"/>
  <c r="D29" i="8"/>
  <c r="L28" i="8"/>
  <c r="K28" i="8"/>
  <c r="F28" i="8"/>
  <c r="G28" i="8" s="1"/>
  <c r="E28" i="8"/>
  <c r="D28" i="8"/>
  <c r="L27" i="8"/>
  <c r="K27" i="8"/>
  <c r="F27" i="8"/>
  <c r="G27" i="8" s="1"/>
  <c r="E27" i="8"/>
  <c r="D27" i="8"/>
  <c r="L26" i="8"/>
  <c r="K26" i="8"/>
  <c r="F26" i="8"/>
  <c r="G26" i="8" s="1"/>
  <c r="E26" i="8"/>
  <c r="D26" i="8"/>
  <c r="L25" i="8"/>
  <c r="K25" i="8"/>
  <c r="F25" i="8"/>
  <c r="G25" i="8" s="1"/>
  <c r="E25" i="8"/>
  <c r="D25" i="8"/>
  <c r="L24" i="8"/>
  <c r="K24" i="8"/>
  <c r="F24" i="8"/>
  <c r="G24" i="8" s="1"/>
  <c r="E24" i="8"/>
  <c r="D24" i="8"/>
  <c r="L23" i="8"/>
  <c r="K23" i="8"/>
  <c r="F23" i="8"/>
  <c r="G23" i="8" s="1"/>
  <c r="E23" i="8"/>
  <c r="D23" i="8"/>
  <c r="L22" i="8"/>
  <c r="K22" i="8"/>
  <c r="F22" i="8"/>
  <c r="G22" i="8" s="1"/>
  <c r="E22" i="8"/>
  <c r="D22" i="8"/>
  <c r="L21" i="8"/>
  <c r="K21" i="8"/>
  <c r="F21" i="8"/>
  <c r="G21" i="8" s="1"/>
  <c r="E21" i="8"/>
  <c r="D21" i="8"/>
  <c r="L20" i="8"/>
  <c r="K20" i="8"/>
  <c r="F20" i="8"/>
  <c r="G20" i="8" s="1"/>
  <c r="E20" i="8"/>
  <c r="D20" i="8"/>
  <c r="L19" i="8"/>
  <c r="K19" i="8"/>
  <c r="F19" i="8"/>
  <c r="G19" i="8" s="1"/>
  <c r="E19" i="8"/>
  <c r="D19" i="8"/>
  <c r="L18" i="8"/>
  <c r="K18" i="8"/>
  <c r="F18" i="8"/>
  <c r="G18" i="8" s="1"/>
  <c r="E18" i="8"/>
  <c r="D18" i="8"/>
  <c r="L17" i="8"/>
  <c r="K17" i="8"/>
  <c r="F17" i="8"/>
  <c r="G17" i="8" s="1"/>
  <c r="E17" i="8"/>
  <c r="D17" i="8"/>
  <c r="L16" i="8"/>
  <c r="K16" i="8"/>
  <c r="F16" i="8"/>
  <c r="G16" i="8" s="1"/>
  <c r="E16" i="8"/>
  <c r="D16" i="8"/>
  <c r="L15" i="8"/>
  <c r="K15" i="8"/>
  <c r="F15" i="8"/>
  <c r="G15" i="8" s="1"/>
  <c r="E15" i="8"/>
  <c r="D15" i="8"/>
  <c r="L14" i="8"/>
  <c r="K14" i="8"/>
  <c r="F14" i="8"/>
  <c r="G14" i="8" s="1"/>
  <c r="E14" i="8"/>
  <c r="D14" i="8"/>
  <c r="L13" i="8"/>
  <c r="K13" i="8"/>
  <c r="F13" i="8"/>
  <c r="G13" i="8" s="1"/>
  <c r="E13" i="8"/>
  <c r="D13" i="8"/>
  <c r="L12" i="8"/>
  <c r="K12" i="8"/>
  <c r="F12" i="8"/>
  <c r="G12" i="8" s="1"/>
  <c r="E12" i="8"/>
  <c r="D12" i="8"/>
  <c r="L11" i="8"/>
  <c r="K11" i="8"/>
  <c r="F11" i="8"/>
  <c r="G11" i="8" s="1"/>
  <c r="E11" i="8"/>
  <c r="D11" i="8"/>
  <c r="L10" i="8"/>
  <c r="K10" i="8"/>
  <c r="F10" i="8"/>
  <c r="G10" i="8" s="1"/>
  <c r="E10" i="8"/>
  <c r="D10" i="8"/>
  <c r="L9" i="8"/>
  <c r="K9" i="8"/>
  <c r="F9" i="8"/>
  <c r="G9" i="8" s="1"/>
  <c r="E9" i="8"/>
  <c r="D9" i="8"/>
  <c r="L8" i="8"/>
  <c r="K8" i="8"/>
  <c r="F8" i="8"/>
  <c r="G8" i="8" s="1"/>
  <c r="E8" i="8"/>
  <c r="D8" i="8"/>
  <c r="C44" i="6"/>
  <c r="E44" i="6" s="1"/>
  <c r="C43" i="6"/>
  <c r="E43" i="6" s="1"/>
  <c r="C42" i="6"/>
  <c r="E42" i="6" s="1"/>
  <c r="C41" i="6"/>
  <c r="E41" i="6" s="1"/>
  <c r="C40" i="6"/>
  <c r="E40" i="6" s="1"/>
  <c r="D39" i="6"/>
  <c r="C39" i="6"/>
  <c r="E39" i="6" s="1"/>
  <c r="F39" i="6" s="1"/>
  <c r="AA38" i="6"/>
  <c r="AA37" i="6"/>
  <c r="AA34" i="6"/>
  <c r="AA33" i="6"/>
  <c r="I33" i="6"/>
  <c r="G33" i="6"/>
  <c r="F33" i="6"/>
  <c r="E33" i="6"/>
  <c r="D33" i="6"/>
  <c r="C33" i="6"/>
  <c r="AA32" i="6"/>
  <c r="B32" i="6"/>
  <c r="AA31" i="6"/>
  <c r="AA30" i="6"/>
  <c r="C25" i="6"/>
  <c r="Y24" i="6"/>
  <c r="Y23" i="6"/>
  <c r="C23" i="6"/>
  <c r="Y22" i="6"/>
  <c r="C22" i="6"/>
  <c r="Y21" i="6"/>
  <c r="C21" i="6"/>
  <c r="Y20" i="6"/>
  <c r="C20" i="6"/>
  <c r="Y19" i="6"/>
  <c r="C19" i="6"/>
  <c r="Y18" i="6"/>
  <c r="Y17" i="6"/>
  <c r="Y16" i="6"/>
  <c r="B16" i="6"/>
  <c r="Y15" i="6"/>
  <c r="Y14" i="6"/>
  <c r="Y13" i="6"/>
  <c r="T13" i="6"/>
  <c r="R13" i="6"/>
  <c r="Q13" i="6"/>
  <c r="P13" i="6"/>
  <c r="O13" i="6"/>
  <c r="N13" i="6"/>
  <c r="Y12" i="6"/>
  <c r="T12" i="6"/>
  <c r="R12" i="6"/>
  <c r="Q12" i="6"/>
  <c r="P12" i="6"/>
  <c r="O12" i="6"/>
  <c r="N12" i="6"/>
  <c r="Y11" i="6"/>
  <c r="R11" i="6"/>
  <c r="Q11" i="6"/>
  <c r="P11" i="6"/>
  <c r="O11" i="6"/>
  <c r="N11" i="6"/>
  <c r="J11" i="6"/>
  <c r="T11" i="6" s="1"/>
  <c r="G11" i="6"/>
  <c r="E11" i="6"/>
  <c r="Y10" i="6"/>
  <c r="R10" i="6"/>
  <c r="Q10" i="6"/>
  <c r="P10" i="6"/>
  <c r="N10" i="6"/>
  <c r="J10" i="6"/>
  <c r="O10" i="6" s="1"/>
  <c r="H10" i="6"/>
  <c r="Y9" i="6"/>
  <c r="R9" i="6"/>
  <c r="Q9" i="6"/>
  <c r="P9" i="6"/>
  <c r="N9" i="6"/>
  <c r="J9" i="6"/>
  <c r="O9" i="6" s="1"/>
  <c r="H9" i="6"/>
  <c r="E9" i="6"/>
  <c r="Y8" i="6"/>
  <c r="R8" i="6"/>
  <c r="Q8" i="6"/>
  <c r="P8" i="6"/>
  <c r="O8" i="6"/>
  <c r="N8" i="6"/>
  <c r="J8" i="6"/>
  <c r="T8" i="6" s="1"/>
  <c r="H8" i="6"/>
  <c r="E8" i="6"/>
  <c r="Y7" i="6"/>
  <c r="R7" i="6"/>
  <c r="Q7" i="6"/>
  <c r="P7" i="6"/>
  <c r="N7" i="6"/>
  <c r="J7" i="6"/>
  <c r="T7" i="6" s="1"/>
  <c r="H7" i="6"/>
  <c r="E7" i="6"/>
  <c r="Y6" i="6"/>
  <c r="R6" i="6"/>
  <c r="Q6" i="6"/>
  <c r="P6" i="6"/>
  <c r="N6" i="6"/>
  <c r="J6" i="6"/>
  <c r="T6" i="6" s="1"/>
  <c r="H6" i="6"/>
  <c r="E6" i="6"/>
  <c r="Y5" i="6"/>
  <c r="R5" i="6"/>
  <c r="Q5" i="6"/>
  <c r="P5" i="6"/>
  <c r="N5" i="6"/>
  <c r="J5" i="6"/>
  <c r="T5" i="6" s="1"/>
  <c r="H5" i="6"/>
  <c r="G5" i="6"/>
  <c r="E5" i="6"/>
  <c r="Y4" i="6"/>
  <c r="R4" i="6"/>
  <c r="Q4" i="6"/>
  <c r="P4" i="6"/>
  <c r="N4" i="6"/>
  <c r="J4" i="6"/>
  <c r="O4" i="6" s="1"/>
  <c r="H4" i="6"/>
  <c r="F4" i="6"/>
  <c r="J3" i="6"/>
  <c r="T3" i="6" s="1"/>
  <c r="R2" i="3"/>
  <c r="O5" i="6" l="1"/>
  <c r="G75" i="9"/>
  <c r="J75" i="9" s="1"/>
  <c r="H75" i="9"/>
  <c r="I75" i="9" s="1"/>
  <c r="P207" i="3"/>
  <c r="O207" i="3"/>
  <c r="P189" i="3"/>
  <c r="R92" i="3"/>
  <c r="Q92" i="3"/>
  <c r="O189" i="3"/>
  <c r="P118" i="3"/>
  <c r="O118" i="3"/>
  <c r="T9" i="6"/>
  <c r="T10" i="6"/>
  <c r="T4" i="6"/>
  <c r="U10" i="6"/>
  <c r="P47" i="3"/>
  <c r="O47" i="3"/>
  <c r="O48" i="3"/>
  <c r="P44" i="3"/>
  <c r="O44" i="3"/>
  <c r="P48" i="3"/>
  <c r="O188" i="3"/>
  <c r="P127" i="3"/>
  <c r="O127" i="3"/>
  <c r="O96" i="3"/>
  <c r="P126" i="3"/>
  <c r="O70" i="3"/>
  <c r="O117" i="3"/>
  <c r="P84" i="3"/>
  <c r="P69" i="3"/>
  <c r="O85" i="3"/>
  <c r="P188" i="3"/>
  <c r="O77" i="3"/>
  <c r="P109" i="3"/>
  <c r="P116" i="3"/>
  <c r="P76" i="3"/>
  <c r="O110" i="3"/>
  <c r="I22" i="8"/>
  <c r="H22" i="8"/>
  <c r="I27" i="8"/>
  <c r="H27" i="8"/>
  <c r="I32" i="8"/>
  <c r="H32" i="8"/>
  <c r="I25" i="8"/>
  <c r="H25" i="8"/>
  <c r="I18" i="8"/>
  <c r="H18" i="8"/>
  <c r="I30" i="8"/>
  <c r="H30" i="8"/>
  <c r="I11" i="8"/>
  <c r="H11" i="8"/>
  <c r="I23" i="8"/>
  <c r="H23" i="8"/>
  <c r="I15" i="8"/>
  <c r="H15" i="8"/>
  <c r="I16" i="8"/>
  <c r="H16" i="8"/>
  <c r="I28" i="8"/>
  <c r="H28" i="8"/>
  <c r="I10" i="8"/>
  <c r="H10" i="8"/>
  <c r="I13" i="8"/>
  <c r="H13" i="8"/>
  <c r="I9" i="8"/>
  <c r="H9" i="8"/>
  <c r="I21" i="8"/>
  <c r="H21" i="8"/>
  <c r="I33" i="8"/>
  <c r="H33" i="8"/>
  <c r="I8" i="8"/>
  <c r="H8" i="8"/>
  <c r="I14" i="8"/>
  <c r="H14" i="8"/>
  <c r="I26" i="8"/>
  <c r="H26" i="8"/>
  <c r="I19" i="8"/>
  <c r="H19" i="8"/>
  <c r="I31" i="8"/>
  <c r="H31" i="8"/>
  <c r="I20" i="8"/>
  <c r="H20" i="8"/>
  <c r="I12" i="8"/>
  <c r="H12" i="8"/>
  <c r="I24" i="8"/>
  <c r="H24" i="8"/>
  <c r="I17" i="8"/>
  <c r="H17" i="8"/>
  <c r="I29" i="8"/>
  <c r="H29" i="8"/>
  <c r="D43" i="6"/>
  <c r="P77" i="3"/>
  <c r="U3" i="6"/>
  <c r="O7" i="6"/>
  <c r="O71" i="3"/>
  <c r="P71" i="3"/>
  <c r="P112" i="3"/>
  <c r="D40" i="6"/>
  <c r="D44" i="6"/>
  <c r="P70" i="3"/>
  <c r="O86" i="3"/>
  <c r="P86" i="3"/>
  <c r="O46" i="3"/>
  <c r="O73" i="3"/>
  <c r="O82" i="3"/>
  <c r="O105" i="3"/>
  <c r="O128" i="3"/>
  <c r="O6" i="6"/>
  <c r="P96" i="3"/>
  <c r="P46" i="3"/>
  <c r="O129" i="3"/>
  <c r="D41" i="6"/>
  <c r="P85" i="3"/>
  <c r="O45" i="3"/>
  <c r="P114" i="3"/>
  <c r="P129" i="3"/>
  <c r="P110" i="3"/>
  <c r="P82" i="3"/>
  <c r="O106" i="3"/>
  <c r="P74" i="3"/>
  <c r="O68" i="3"/>
  <c r="O75" i="3"/>
  <c r="O83" i="3"/>
  <c r="O115" i="3"/>
  <c r="O119" i="3"/>
  <c r="O187" i="3"/>
  <c r="P117" i="3"/>
  <c r="O78" i="3"/>
  <c r="P45" i="3"/>
  <c r="P73" i="3"/>
  <c r="P128" i="3"/>
  <c r="O74" i="3"/>
  <c r="O114" i="3"/>
  <c r="P93" i="3"/>
  <c r="P75" i="3"/>
  <c r="P115" i="3"/>
  <c r="P119" i="3"/>
  <c r="P187" i="3"/>
  <c r="D42" i="6"/>
  <c r="O112" i="3"/>
  <c r="P78" i="3"/>
  <c r="P105" i="3"/>
  <c r="O93" i="3"/>
  <c r="P106" i="3"/>
  <c r="P68" i="3"/>
  <c r="P83" i="3"/>
  <c r="O69" i="3"/>
  <c r="O76" i="3"/>
  <c r="O84" i="3"/>
  <c r="O109" i="3"/>
  <c r="O116" i="3"/>
  <c r="O126" i="3"/>
  <c r="O113" i="3"/>
  <c r="P113" i="3"/>
</calcChain>
</file>

<file path=xl/comments1.xml><?xml version="1.0" encoding="utf-8"?>
<comments xmlns="http://schemas.openxmlformats.org/spreadsheetml/2006/main">
  <authors>
    <author>Vincent Arnal</author>
    <author>bassin</author>
  </authors>
  <commentList>
    <comment ref="K74" authorId="0" shapeId="0">
      <text>
        <r>
          <rPr>
            <b/>
            <sz val="9"/>
            <color indexed="81"/>
            <rFont val="Tahoma"/>
            <family val="2"/>
          </rPr>
          <t>Vincent Arnal:</t>
        </r>
        <r>
          <rPr>
            <sz val="9"/>
            <color indexed="81"/>
            <rFont val="Tahoma"/>
            <family val="2"/>
          </rPr>
          <t xml:space="preserve">
actuator perf is very bad. Coeherence fall dawn...</t>
        </r>
      </text>
    </comment>
    <comment ref="I278" authorId="1" shapeId="0">
      <text>
        <r>
          <rPr>
            <b/>
            <sz val="9"/>
            <color indexed="81"/>
            <rFont val="Tahoma"/>
            <family val="2"/>
          </rPr>
          <t>bassin:</t>
        </r>
        <r>
          <rPr>
            <sz val="9"/>
            <color indexed="81"/>
            <rFont val="Tahoma"/>
            <family val="2"/>
          </rPr>
          <t xml:space="preserve">
error in calibration : yaw was 178 and we  forgot to rotate the axis 
all tests highlighted in red will be repeated</t>
        </r>
      </text>
    </comment>
  </commentList>
</comments>
</file>

<file path=xl/sharedStrings.xml><?xml version="1.0" encoding="utf-8"?>
<sst xmlns="http://schemas.openxmlformats.org/spreadsheetml/2006/main" count="3152" uniqueCount="1716">
  <si>
    <t>Catégorie de tests</t>
  </si>
  <si>
    <t>Type de test</t>
  </si>
  <si>
    <t>Description</t>
  </si>
  <si>
    <t>Commentaires</t>
  </si>
  <si>
    <t>Fait ?</t>
  </si>
  <si>
    <t>Test bench - Identification</t>
  </si>
  <si>
    <t>Hammer tests : tour, turbine, support de fixation ?…</t>
  </si>
  <si>
    <t xml:space="preserve">identifications des fréquences d’intérêts </t>
  </si>
  <si>
    <t>frequencies; what is excited ?</t>
  </si>
  <si>
    <t>Test bench - Identification avec alim stab</t>
  </si>
  <si>
    <t xml:space="preserve">White noise, Sinus, </t>
  </si>
  <si>
    <t>Test bench - Identification avec battery</t>
  </si>
  <si>
    <t>même chose que précédemment</t>
  </si>
  <si>
    <t>Voir les limites</t>
  </si>
  <si>
    <t xml:space="preserve">Wave tank  :  Static </t>
  </si>
  <si>
    <t>pull out – ancrage</t>
  </si>
  <si>
    <t>poussée constante de la turbine</t>
  </si>
  <si>
    <t>poussée issus de la courbe (rated ; avant et après) : 0/ 5 / 10/ 15/ 20/ 25 N</t>
  </si>
  <si>
    <t>Wave tank  :  Decay no waves</t>
  </si>
  <si>
    <t>Wave tank  :  Decay with waves</t>
  </si>
  <si>
    <t xml:space="preserve">Wave tank  :  Reg Waves </t>
  </si>
  <si>
    <t>Some comments</t>
  </si>
  <si>
    <t>Try using AD15 with flex blades</t>
  </si>
  <si>
    <t>Try using AD14 GDW</t>
  </si>
  <si>
    <t>Try using AD14 twr</t>
  </si>
  <si>
    <t>Try using AD15 with twr</t>
  </si>
  <si>
    <t>AD15 DBEMT VS AD15 BEMT</t>
  </si>
  <si>
    <t>decay, avec plusieurs amplitudes</t>
  </si>
  <si>
    <t xml:space="preserve">decay en pitch / roll : au centre du rotor </t>
  </si>
  <si>
    <t>deacy yaw : par bride ancrage</t>
  </si>
  <si>
    <t>decay sans controleur blade pitch, mais en SIL</t>
  </si>
  <si>
    <t>(surge et pitch)</t>
  </si>
  <si>
    <t>vagues rég :</t>
  </si>
  <si>
    <t>1 cambrure  nous +période [3 – 25]s</t>
  </si>
  <si>
    <t>2 cambrures lors des TP</t>
  </si>
  <si>
    <t xml:space="preserve"> + white ou pink noise</t>
  </si>
  <si>
    <t>wind shear avec et sans</t>
  </si>
  <si>
    <t>vagues irrég</t>
  </si>
  <si>
    <t>2 avant, 2 après, 1 rated (uwind)</t>
  </si>
  <si>
    <t>Prendre Hs Tp correspondant</t>
  </si>
  <si>
    <t>NTM : 5 uwind. ETM : 3 (1 avant, 1 après et 1 rated)</t>
  </si>
  <si>
    <t>faire des cas vent turbulent seul</t>
  </si>
  <si>
    <t>Caracterisation tests with turbine include</t>
  </si>
  <si>
    <t>what to look at</t>
  </si>
  <si>
    <t>hammer test</t>
  </si>
  <si>
    <t>frequencies</t>
  </si>
  <si>
    <t>Decay tests</t>
  </si>
  <si>
    <t>steady thrust by steps</t>
  </si>
  <si>
    <t>PSD acceleriometers and force transducers</t>
  </si>
  <si>
    <t>Linear thrust increase</t>
  </si>
  <si>
    <t>[0 to 80 %] Turbine</t>
  </si>
  <si>
    <t>White noise test</t>
  </si>
  <si>
    <t>Nom des tests</t>
  </si>
  <si>
    <t>Vitesse du vent</t>
  </si>
  <si>
    <t>Caractéristique turbulence</t>
  </si>
  <si>
    <t>Houle</t>
  </si>
  <si>
    <t>Test #</t>
  </si>
  <si>
    <t>tests simples sans vague</t>
  </si>
  <si>
    <t xml:space="preserve">vent constant </t>
  </si>
  <si>
    <t>7,12,18 m/s</t>
  </si>
  <si>
    <t>ramp vent</t>
  </si>
  <si>
    <t>4-25 m/s</t>
  </si>
  <si>
    <t>step vent (optional)</t>
  </si>
  <si>
    <t>tests sans vague</t>
  </si>
  <si>
    <t xml:space="preserve">turbulent : B </t>
  </si>
  <si>
    <t>6,9,12,18 m/s</t>
  </si>
  <si>
    <t>kaimal spectrum, IEC-3</t>
  </si>
  <si>
    <t>tests avec vagues</t>
  </si>
  <si>
    <t>à définir : un état de mer par vitesse de vent</t>
  </si>
  <si>
    <t>Remarque : En turbulent B, il y a différents cas "normal", "extrême"</t>
  </si>
  <si>
    <t>LHEEA</t>
  </si>
  <si>
    <t>Prévoir des tests désalignés pour comparaison future avec torseur complet</t>
  </si>
  <si>
    <t>Tests avec différentes pales (fixes, flexibles) et arbre turbine (rigide, torsion)</t>
  </si>
  <si>
    <t>raideur : force extérieure constante</t>
  </si>
  <si>
    <t>masse</t>
  </si>
  <si>
    <t>en x</t>
  </si>
  <si>
    <t>kg</t>
  </si>
  <si>
    <t>en y</t>
  </si>
  <si>
    <t>amortissement et force d'inertie : extinctions</t>
  </si>
  <si>
    <t>delta l</t>
  </si>
  <si>
    <t>sans turbine</t>
  </si>
  <si>
    <t>avec turbine</t>
  </si>
  <si>
    <t xml:space="preserve">rampe de vent </t>
  </si>
  <si>
    <t>courbe éolienne</t>
  </si>
  <si>
    <t>vent constant</t>
  </si>
  <si>
    <t>rms</t>
  </si>
  <si>
    <t>bruit blanc de force</t>
  </si>
  <si>
    <t xml:space="preserve">vibration du mât </t>
  </si>
  <si>
    <t>X</t>
  </si>
  <si>
    <t>BGF_12</t>
  </si>
  <si>
    <t>plateau</t>
  </si>
  <si>
    <t>ok à la descente</t>
  </si>
  <si>
    <t>puis extinction</t>
  </si>
  <si>
    <t>plutôt propre comme extinction. Faire une rég linéaire pour avoir le décrément log.</t>
  </si>
  <si>
    <t>Commande en %</t>
  </si>
  <si>
    <t>BGF_13</t>
  </si>
  <si>
    <t>+ extinction</t>
  </si>
  <si>
    <t>BGF_14</t>
  </si>
  <si>
    <t>35%, rajouter 1kg et extinction</t>
  </si>
  <si>
    <t xml:space="preserve">Analysis to conduct : </t>
  </si>
  <si>
    <t>BGF_16</t>
  </si>
  <si>
    <t>BGF_17</t>
  </si>
  <si>
    <t>28% puis 40 %; 1 min chaque</t>
  </si>
  <si>
    <t>BGF_18</t>
  </si>
  <si>
    <t>28%  +2% bruit blanc</t>
  </si>
  <si>
    <t xml:space="preserve">A FAIRE </t>
  </si>
  <si>
    <t xml:space="preserve"> Est-ce valable de le faire avec M-Nacelle ???</t>
  </si>
  <si>
    <t>bruit blanc : dans un même essai, faire différents niveau d’excitation → caractérisa la non linéarité ??</t>
  </si>
  <si>
    <t>BGF_19 et BGF_20</t>
  </si>
  <si>
    <t>commme BGF_21 mais avec positions mal enregistrées</t>
  </si>
  <si>
    <t>BGF_21</t>
  </si>
  <si>
    <t>check qualysis V hub</t>
  </si>
  <si>
    <t>BGF_FAST_turb18mps_01</t>
  </si>
  <si>
    <t>FAST Turbulence</t>
  </si>
  <si>
    <t>BGF_thrust_cst_02</t>
  </si>
  <si>
    <t>Useless ?</t>
  </si>
  <si>
    <t>BGF_thrust_cst_03</t>
  </si>
  <si>
    <t>40 % command  + decay at 40 %</t>
  </si>
  <si>
    <t>BGF_thrust_cst_04</t>
  </si>
  <si>
    <t>O% command , Useless ?</t>
  </si>
  <si>
    <t>BGF_thrust_cst_06</t>
  </si>
  <si>
    <t>BGF_thrust_cst_10</t>
  </si>
  <si>
    <t>Test Campaign</t>
  </si>
  <si>
    <t xml:space="preserve">SOFTWIND SPAR </t>
  </si>
  <si>
    <t>Date</t>
  </si>
  <si>
    <t>Scale</t>
  </si>
  <si>
    <t>ECN people involved</t>
  </si>
  <si>
    <t>F.Bonnefoy and V.Arnal</t>
  </si>
  <si>
    <t>Waves</t>
  </si>
  <si>
    <t>Wind / Numerical</t>
  </si>
  <si>
    <t>.fst file used on the CRIO</t>
  </si>
  <si>
    <t>folder of the lib wrapper FAST</t>
  </si>
  <si>
    <t>Which WT controller has been used</t>
  </si>
  <si>
    <t>from ref to pre comp, deteriorated,…</t>
  </si>
  <si>
    <t>0 to 4</t>
  </si>
  <si>
    <t>Category</t>
  </si>
  <si>
    <t>MODIFY INPUTS VALUES</t>
  </si>
  <si>
    <t>Type of test</t>
  </si>
  <si>
    <t>heure</t>
  </si>
  <si>
    <t>Done</t>
  </si>
  <si>
    <t>Brief comment</t>
  </si>
  <si>
    <t>Priority [1, 2, 3]</t>
  </si>
  <si>
    <t>Name of record file(s)</t>
  </si>
  <si>
    <t>type (reg/irreg)</t>
  </si>
  <si>
    <t>H or Hs (m)</t>
  </si>
  <si>
    <t>T or Tp (s)</t>
  </si>
  <si>
    <t>H or Hs (m) Full scale</t>
  </si>
  <si>
    <t>T or Tp (s) Full scale</t>
  </si>
  <si>
    <t>Uw [ms]</t>
  </si>
  <si>
    <t>TI [%]</t>
  </si>
  <si>
    <t>FAST file</t>
  </si>
  <si>
    <t>FAST lib</t>
  </si>
  <si>
    <t>Controller</t>
  </si>
  <si>
    <t>Actuator command</t>
  </si>
  <si>
    <t>Numerical model</t>
  </si>
  <si>
    <t>Dyn comp</t>
  </si>
  <si>
    <t>Filter on the command; fc [Hz]</t>
  </si>
  <si>
    <t>Pure delay [ms]</t>
  </si>
  <si>
    <t>Mean Thrust [N] MS</t>
  </si>
  <si>
    <t>PWM-Force file</t>
  </si>
  <si>
    <t>tau-Force file</t>
  </si>
  <si>
    <t>Additionnal comments</t>
  </si>
  <si>
    <t>OK</t>
  </si>
  <si>
    <t>reg</t>
  </si>
  <si>
    <t>yes</t>
  </si>
  <si>
    <t>BEGINNING OF SIL TESTS</t>
  </si>
  <si>
    <t>DLC 1.2; Hs =2.2; Tp =11  Turb Wind at 10.3 m/s</t>
  </si>
  <si>
    <t>SW_SPAR_act_ref_DLC_1_2_uw_10_ODIN_Turb_test02</t>
  </si>
  <si>
    <t>~ 15</t>
  </si>
  <si>
    <t xml:space="preserve">OpenFAST v2.2.0 </t>
  </si>
  <si>
    <t>ODIN</t>
  </si>
  <si>
    <t>SW_SPAR_act_ref_DLC_1_2_uw_10_DTU_Turb_test02</t>
  </si>
  <si>
    <t>DTU</t>
  </si>
  <si>
    <t>SW_SPAR_act_dyn_comp_DLC_1_2_uw_11_4_DTU_Turb_test01</t>
  </si>
  <si>
    <t>SW_SPAR_act_dyn_comp_DLC_1_2_uw_11_4_DTU_Turb_test02</t>
  </si>
  <si>
    <t>SW_SPAR_act_ref_DLC_1_2_uw_11_4_ODIN_Turb_test01</t>
  </si>
  <si>
    <t>SW_SPAR_act_ref_DLC_1_2_uw_13_9_DTU_Turb_test01</t>
  </si>
  <si>
    <t>irreg</t>
  </si>
  <si>
    <t xml:space="preserve">still water wavemakers at the vertical </t>
  </si>
  <si>
    <t>SW_SPAR_still_water_power_up_01</t>
  </si>
  <si>
    <t>still</t>
  </si>
  <si>
    <t>still water wavemakers at the power down position; battery discharged. See additionnal comment</t>
  </si>
  <si>
    <t>SW_SPAR_still_water_power_down_01</t>
  </si>
  <si>
    <t>Caution ! Error during the power down procedure. The wavemakers were not at the backstops</t>
  </si>
  <si>
    <t>still water wavemakers at the vertical , battery discharged</t>
  </si>
  <si>
    <t>SW_SPAR_still_water_power_up_02</t>
  </si>
  <si>
    <t>Charger was at 28A when starting</t>
  </si>
  <si>
    <t>still water wavemakers at the power down position; battery full. See additionnal comment</t>
  </si>
  <si>
    <t>SW_SPAR_still_water_power_down_02_battery_full</t>
  </si>
  <si>
    <t>Caution ! Error the day before for the power down procedure. The wavemakers were not at the backstops</t>
  </si>
  <si>
    <t>- Still water wavemakers at the vertical
- Battery full</t>
  </si>
  <si>
    <t>SW_SPAR_still_water_power_up_04_battery_full</t>
  </si>
  <si>
    <t>Ramp from 1 to 41 %; 41 steps</t>
  </si>
  <si>
    <t>SW_SPAR_ramp_steps_0_50_p_08</t>
  </si>
  <si>
    <t>SW_SPAR_act_ref_DLC_1_6_uw_11_0_DTU_Turb_test01</t>
  </si>
  <si>
    <t>SW_SPAR_uw_11_0_TI_15_Numeric_1_DTU_Bsl</t>
  </si>
  <si>
    <t>Nacelle dof imposed</t>
  </si>
  <si>
    <t>Big oscillations of the tower; Count FAST = 31 ( 16 at the beginning)</t>
  </si>
  <si>
    <t>SW_SPAR_act_ref_DLC_1_6_uw_11_4_DTU_Turb_test01</t>
  </si>
  <si>
    <t>SW_SPAR_uw_11_4_TI_15_Numeric_1_DTU_Bsl</t>
  </si>
  <si>
    <t>SW_SPAR_act_ref_DLC_1_2_uw_17_9_DTU_Turb_test02</t>
  </si>
  <si>
    <t>Dyn comp de 0 à 430s du run moteur (jusqu'à  ~390s  du time from trigger), puis ensuite désactivée</t>
  </si>
  <si>
    <t>SW_SPAR_act_dyn_comp_DLC_1_2_uw_22_1_DTU_Turb_test01</t>
  </si>
  <si>
    <t>SW_SPAR_act_ref_DLC_1_6_uw_11_4_steady_force_test01</t>
  </si>
  <si>
    <t>SW_SPAR_act_ref_DLC_1_2_uw_22_1_DTU_Turb_test02</t>
  </si>
  <si>
    <t>SW_SPAR_act_ref_DLC_1_6_uw_13_9_DTU_Turb_test03</t>
  </si>
  <si>
    <t>SW_SPAR_still_water_power_up_05</t>
  </si>
  <si>
    <t>SW_SPAR_act_ref_DLC_1_3_uw_14_0_DTU_Turb_test01</t>
  </si>
  <si>
    <t>SW_SPAR_act_ref_DLC_1_3_uw_13_9_DTU_Turb_Num_1_test01</t>
  </si>
  <si>
    <t>SW_SPAR_HS_0235_Tp_2_18_01</t>
  </si>
  <si>
    <t>Attention, le BMS a déconnecté le CRIO le 22/01/2020 au soir</t>
  </si>
  <si>
    <t>Start in the power down position, end in the power up position. See additionnal comments</t>
  </si>
  <si>
    <t>SW_SPAR_still_water_power_down_to_up_06_battery_full</t>
  </si>
  <si>
    <t>-</t>
  </si>
  <si>
    <t>approx 300s long. Check the heave., if we find the delat_position as required. Conclude about the Delta_draft due to the moorings vertical pretension : should be negligible</t>
  </si>
  <si>
    <t>SW_SPAR_ramp_steps_0_50_p_10</t>
  </si>
  <si>
    <t>CAUTION : I generated some wrong sin wave at the very beginning. Adjust trigger manually</t>
  </si>
  <si>
    <t>SW_SPAR_act_ref_DLC_1_6_uw_13_9_steady_force_test01</t>
  </si>
  <si>
    <t>The objective of this test is to test the sensitivity of OpenFAST to the Nacelle imposed motion</t>
  </si>
  <si>
    <t>Nacelle dof =0</t>
  </si>
  <si>
    <t>SW_SPAR_uw_10_3_TI_15_Numeric_1_DTU_Bsl</t>
  </si>
  <si>
    <t>[0.2 - 7] Hz, 300s; 10; 15 and 20 N. No dyn comp</t>
  </si>
  <si>
    <t>SW_SPAR_WN_06</t>
  </si>
  <si>
    <t>SW_SPAR_act_ref_DLC_1_3_uw_18_0_DTU_Turb_Num_1_test01</t>
  </si>
  <si>
    <t>SW_SPAR_uw_18_0_TI_17_Numeric_1_DTU_Bsl</t>
  </si>
  <si>
    <t>SW_SPAR_act_ref_DLC_1_3_uw_18_0_DTU_Turb_Num_0_test01</t>
  </si>
  <si>
    <t>[0.2 - 7] Hz, 300s; 10; 15 and 20 N.dyn comp. Then dyn comp + delay 30ms at 15N and 10N.. Std = 10% (in force)</t>
  </si>
  <si>
    <t>SW_SPAR_WN_07</t>
  </si>
  <si>
    <t>SW_SPAR_steps_square_03</t>
  </si>
  <si>
    <t>SW_SPAR_HS_0108_Tp_1_58_01</t>
  </si>
  <si>
    <t>SW_SPAR_act_ref_DLC_1_2_uw_11_4_steady_force_test01</t>
  </si>
  <si>
    <t>SW_SPAR_act_dyncomp_DLC_1_6_uw_11_4_ODIN_Turb_Num0_test01</t>
  </si>
  <si>
    <t>Nacelle dof = 0</t>
  </si>
  <si>
    <t>11ms</t>
  </si>
  <si>
    <t>SW_SPAR_act_dyncomp_SIL_11_4mps_test_01</t>
  </si>
  <si>
    <t>SW_SPAR_act_dyncomp_SIL_11_4mps_test_02</t>
  </si>
  <si>
    <t>SW_SPAR_act_dyncomp_SIL_11_4mps_Num_1_test_03</t>
  </si>
  <si>
    <t>Nacelle Dof  imposed</t>
  </si>
  <si>
    <t>we want to observe negative surge damping.</t>
  </si>
  <si>
    <t>SW_SPAR_act_dyncomp_decay_SIL_14_0mps_Num_0_test_02</t>
  </si>
  <si>
    <t xml:space="preserve">Strange things appends : why the twr oscillations have been amplified ? 
-&gt; AD file was without twr influence </t>
  </si>
  <si>
    <t>very small damping in surge</t>
  </si>
  <si>
    <t>SW_SPAR_act_dyncomp_decay_SIL_14_0mps_Num_0_test_02_old_twr_file</t>
  </si>
  <si>
    <t>We observe big oscillations for Platform pitch as soon as we are in the above rated region</t>
  </si>
  <si>
    <t>SW_SPAR_steps_wind_DTU_offshore_fixed_01</t>
  </si>
  <si>
    <t>do the same at 14N, no SIL, same surge offset</t>
  </si>
  <si>
    <t>SW_SPAR_act_dyncomp_decay_14_0mps_steady_force_14N_test_01</t>
  </si>
  <si>
    <t>SW_SPAR_act_ref_DLC_1_2_uw_17_9_no_control_Turb_test02_Num0</t>
  </si>
  <si>
    <t>SW_SPAR_act_dyn_comp_DLC_1_3_uw_18_0_no_control_Turb_Num_0_test01</t>
  </si>
  <si>
    <t>SW_SPAR_hammer_decay_twr_test_01</t>
  </si>
  <si>
    <t>SW_SPAR_act_ref_DLC_1_6_uw_13_9_DTU_Turb_test04</t>
  </si>
  <si>
    <t>SW_SPAR_act_ref_DLC_1_6_uw_13_9_ODIN_Turb_test05_Num1</t>
  </si>
  <si>
    <t>SW_SPAR_uw_13_9_TI_13_Numeric_1_ODIN</t>
  </si>
  <si>
    <t>SW_SPAR_act_ref_DLC_1_3_uw_14_0_ODIN_Turb_test01_Num1</t>
  </si>
  <si>
    <t>2 to 34%, step of 1% (33steps);  12s each. Initial battery Voltage 51.2V</t>
  </si>
  <si>
    <t>-2 decays Yaw; 
- 3 excitation mode mooring lines (bridles and 1 main line)
- 1 decay roll / Sway twr Y</t>
  </si>
  <si>
    <t>SW_SPAR_decay_yaw_01</t>
  </si>
  <si>
    <t>SW_SPAR_act_perf_deter_02_DLC_1_2_uw_11_4_DTU_Turb_test01_Num_01</t>
  </si>
  <si>
    <t>0.5 Hz</t>
  </si>
  <si>
    <t>SW_SPAR_act_perf_deter_03_DLC_1_2_uw_11_4_DTU_Turb_test03_Num_01</t>
  </si>
  <si>
    <t>SW_SPAR_act_perf_deter_04_DLC_1_2_uw_11_4_DTU_Turb_test02_Num_01</t>
  </si>
  <si>
    <t>SW_SPAR_act_perf_deter_05_DLC_1_2_uw_11_4_DTU_Turb_test01_Num_01</t>
  </si>
  <si>
    <t>Identification</t>
  </si>
  <si>
    <t>10% +/-2% 2s, 22°C</t>
  </si>
  <si>
    <t>SW_Ground_01</t>
  </si>
  <si>
    <t>coefficient 1.02</t>
  </si>
  <si>
    <t>20% +/-2% 2s, 26°C</t>
  </si>
  <si>
    <t>SW_Ground_02</t>
  </si>
  <si>
    <t>30% +/-2% 2s, 32°C</t>
  </si>
  <si>
    <t>SW_Ground_03</t>
  </si>
  <si>
    <t>35% +/-2% 2s, 32°C</t>
  </si>
  <si>
    <t>SW_Ground_04</t>
  </si>
  <si>
    <t>25% +/-2% 2s, 34°C</t>
  </si>
  <si>
    <t>SW_Ground_05</t>
  </si>
  <si>
    <t>15% +/-2% 2s, 37°C</t>
  </si>
  <si>
    <t>SW_Ground_06</t>
  </si>
  <si>
    <t>[1-50]%  step 1% 3s, 22°C au début</t>
  </si>
  <si>
    <t>SW_Ground_ramp_steps_0_50_p_11</t>
  </si>
  <si>
    <t>une mesure à l'inclinomètre indique une deflexion de la tour ( dû au bridage) de 2 °, soit une orientation du z balance à l'équilibre de shft tilt + 2 =7 °.</t>
  </si>
  <si>
    <t>1. 10 N [0.1 -1.5]Hz; std=1.5N;
2. 10 N [1 - 10]Hz; std=1N;
3. 15 N [0.1 -1.5]Hz; std=1.5N;
4. 15 N [1 - 10]Hz; std=1.5N;
5. 20 N [0.1 - 10]Hz; std=2N;</t>
  </si>
  <si>
    <t>SW_Ground_WN_01</t>
  </si>
  <si>
    <t>nouvelle calib, basée sur SW_Ground_ramp_steps_0_50_p_11</t>
  </si>
  <si>
    <t>SW_Ground_hammer_03</t>
  </si>
  <si>
    <t>N/A</t>
  </si>
  <si>
    <t>[0-50]%  step 1% 4s, 17°C au début, batterie pleine</t>
  </si>
  <si>
    <t>SW_Ground_ramp_steps_0_50_p_12</t>
  </si>
  <si>
    <t>1. 7.5 N [0.2 – 3]Hz; std=1N;  ~ 150s
2. 10 N [0.2 – 3]Hz; std=1N; ~ 150s
3. 12.5 N [0.2 -3]Hz; std=1.25N; ~150s
4. 15 N [0.2 -3]Hz; std=1.5N; ~150s</t>
  </si>
  <si>
    <t>SW_Ground_WN_02</t>
  </si>
  <si>
    <t xml:space="preserve">motor was at ~39°C at the beginning of the test. The calibration file was </t>
  </si>
  <si>
    <t>4. 7.5 N [1.5 – 8]Hz; std=1.N; ~ 60s 
5. 10 N [1.5 - 10]Hz; std=1.N; ~50s 
6. 12.5 N [1.5 - 10]Hz; std=1.5N; ~50s
4.15N, 
5. 17.5N; 20 N and 22.5 N. for 22.5N , 2.25% and then 1%</t>
  </si>
  <si>
    <t>SW_Ground_WN_03</t>
  </si>
  <si>
    <t>10 fenètres, 10 oscillations par fenètre.
1/1.5*10*10=65s;</t>
  </si>
  <si>
    <t>[0.2 -3]Hz at 17.5N, 20N and 22.5N</t>
  </si>
  <si>
    <t>SW_Ground_WN_04</t>
  </si>
  <si>
    <t>Sinus, amplitude = 10% de mean value.
 [10 – 20]  oscillations, f =[0.2, 0.3, 0.4, 0.5, 0.6, 0.8, 1.0, 1.3, 1.6, 1.9, 2.2, 2.4, 2.6, 3.0, 4.0, 5.0, 8.0].
AT 7.5N</t>
  </si>
  <si>
    <t>SW_Ground_sinus_01</t>
  </si>
  <si>
    <t>Sinus, amplitude = 10% de mean value.
 [10 – 20]  oscillations, f =[0.2, 0.3, 0.4, 0.5, 0.6, 0.8, 1.0, 1.3, 1.6, 1.9, 2.2, 2.4, 2.6, 3.0, 4.0, 5.0, 8.0].
AT 10N</t>
  </si>
  <si>
    <t>SW_Ground_sinus_02</t>
  </si>
  <si>
    <t>Sinus, amplitude = 10% de mean value.
 [10 – 20]  oscillations, f =[0.2, 0.3, 0.4, 0.5, 0.6, 0.8, 1.0, 1.3, 1.6, 1.9, 2.2, 2.4, 2.6, 3.0, 4.0, 5.0, 8.0].
AT 5N</t>
  </si>
  <si>
    <t>SW_Ground_sinus_03</t>
  </si>
  <si>
    <t>Sinus, amplitude = 10% de mean value.
From 5 to 25 N, at 2.4 Hz</t>
  </si>
  <si>
    <t>SW_Ground_sinus_04</t>
  </si>
  <si>
    <t>Sinus, amplitude = 10% de mean value.
 [10 – 20]  oscillations, f =[0.2, 0.3, 0.4, 0.5, 0.6, 0.8, 1.0, 1.3, 1.6, 1.9, 2.2, 2.4, 2.6, 3.0, 4.0, 5.0, 8.0].
AT 15N</t>
  </si>
  <si>
    <t>SW_Ground_sinus_05</t>
  </si>
  <si>
    <t>Sinus, amplitude = 10% de mean value.
 [10 – 20]  oscillations, f =[0.2, 0.3, 0.4, 0.5, 0.6, 0.8, 1.0, 1.3, 1.6, 1.9, 2.2, 2.4, 2.6, 3.0, 4.0, 5.0, 8.0].
AT 20N</t>
  </si>
  <si>
    <t>SW_Ground_sinus_06</t>
  </si>
  <si>
    <t>25% amplitude which varies 2s, 34°C</t>
  </si>
  <si>
    <t>SW_Ground_square_01</t>
  </si>
  <si>
    <t>[0-50]%  step 1% 4s, 17°C au début, Tension = 52V</t>
  </si>
  <si>
    <t>SW_Ground_ramp_steps_0_50_p_13</t>
  </si>
  <si>
    <t>2  * Y, then 2 times X, turbine at 0N;</t>
  </si>
  <si>
    <t>SW_Ground_hammer_04</t>
  </si>
  <si>
    <t>02/19/2020</t>
  </si>
  <si>
    <t>2  * Y, then 2 times X, turbine at 0N; same with turbine à 7.5 N</t>
  </si>
  <si>
    <t>SW_Ground_hammer_05</t>
  </si>
  <si>
    <t>Nacelle is without bride</t>
  </si>
  <si>
    <t>02/20/2020</t>
  </si>
  <si>
    <t>SW_Ground_hammer_06</t>
  </si>
  <si>
    <t>SW_Ground_linear_ramp_01</t>
  </si>
  <si>
    <t>[0-50]%  step 1% 4s, 17°C au début, batterie pleine tension nominale ~53V</t>
  </si>
  <si>
    <t>SW_Ground_ramp_steps_14</t>
  </si>
  <si>
    <t>decay of the tower : could be checked</t>
  </si>
  <si>
    <t>Sinus, amplitude = 10% de mean value.
From 5 to 25 N per step of 2.5 N at 2.4 Hz</t>
  </si>
  <si>
    <t>SW_Ground_sinus_07</t>
  </si>
  <si>
    <t>Sinus, amplitude = 10% de mean value.
 [10 – 20]  oscillations, f =[0.2, 0.3, 0.4, 0.5, 0.6, 0.8, 1.0, 1.3, 1.6, 2.2, 2.4, 2.6, 3.0, 4.0, 5.0, 8.0].
AT 15N</t>
  </si>
  <si>
    <t>SW_Ground_sinus_08</t>
  </si>
  <si>
    <t>Sinus, amplitude = 10% de mean value.
 [10 – 20]  oscillations, f =[0.2, 0.3, 0.4, 0.5, 0.6, 0.8, 1.0, 1.3, 1.6, 2.2, 2.4, 2.6, 3.0, 4.0, 5.0, 8.0].
AT 10N</t>
  </si>
  <si>
    <t>SW_Ground_sinus_09</t>
  </si>
  <si>
    <t>Sinus, amplitude = 10% de mean value.
 [10 – 20]  oscillations, f =[0.2, 0.3, 0.4, 0.5, 0.6, 0.8, 1.0, 1.3, 1.6, 2.2, 2.4, 2.6, 3.0, 4.0, 5.0, 8.0].
AT 20N</t>
  </si>
  <si>
    <t>SW_Ground_sinus_10</t>
  </si>
  <si>
    <t>TODO</t>
  </si>
  <si>
    <t>Sinus, amplitude = 10% de mean value.
 [10 – 20]  oscillations, f =[0.2, 0.3, 0.4, 0.5, 0.6, 0.8, 1.0, 1.3, 1.6, 2.2, 2.4, 2.6, 3.0, 4.0, 5.0, 8.0].
AT 17.5N</t>
  </si>
  <si>
    <t>SW_Ground_sinus_11</t>
  </si>
  <si>
    <t>[2.3 - 8]Hz at 10N, 15N and 20N; precomp On.</t>
  </si>
  <si>
    <t>SW_Ground_WN_06</t>
  </si>
  <si>
    <t>file SW_SPAR_estimated_tau_21_02_20 used for precomp. No filter</t>
  </si>
  <si>
    <t>Turbine 0N to 25N, 150s</t>
  </si>
  <si>
    <t>SW_Ground_linear_ramp_02</t>
  </si>
  <si>
    <t>AVEC PRECOMP Sinus, amplitude = 10% de mean value.
 [10 – 20]  oscillations, f =[0.2, 0.3, 0.4, 0.5, 0.6, 0.8, 1.0, 1.3, 1.6, 2.2, 2.4, 2.6, 3.0, 4.0, 5.0, 8.0].
AT 17.5N</t>
  </si>
  <si>
    <t>SW_Ground_sinus_12</t>
  </si>
  <si>
    <t>Zero of the moorings. Better in the last part of the test</t>
  </si>
  <si>
    <t>SW_Ground_zero_moorings_01</t>
  </si>
  <si>
    <t>BACK TO THE WAVE TANK – 24/02/2020</t>
  </si>
  <si>
    <t>attention SaH n° 3 a été tordue</t>
  </si>
  <si>
    <t>attention, body platform a rotation alors que body Hub non</t>
  </si>
  <si>
    <t>SW_SPAR_v2_identification_01</t>
  </si>
  <si>
    <t xml:space="preserve">Still water values, after the bodies have been defined. For QTM Noise </t>
  </si>
  <si>
    <t>SW_SPAR_v2_still_water_04</t>
  </si>
  <si>
    <t xml:space="preserve">Turbine steady values (7.5N and 12N) then stop suddendly. 
For frequency analysis check and noise below 10 Hz. Decimal Factor = 10; DAQ Fsamp = 10 kHZ </t>
  </si>
  <si>
    <t xml:space="preserve">Turbine steady values (7.5N and 12N) then stop suddendly. 
For frequency analysis check and noise below 10 Hz. Decimal Factor = 5; DAQ Fsamp = 10 kHZ </t>
  </si>
  <si>
    <t>SW_SPAR_v2_identification_02</t>
  </si>
  <si>
    <t>Turbine steady values (7.5N and 12N) then stop suddendly. 
For frequency analysis check and noise below 10 Hz. Decimal Factor = 1; DAQ Fsamp = 2 kHZ ; Averaging points = 1</t>
  </si>
  <si>
    <t>SW_SPAR_v2_identification_03</t>
  </si>
  <si>
    <t>SW_SPAR_v2_identification_04</t>
  </si>
  <si>
    <t>Turbine 0N to 25N, 150s, new bodies in QTM</t>
  </si>
  <si>
    <t>SW_SPAR_v2_linear_ramp_thrust_03</t>
  </si>
  <si>
    <t>steps  of 25s, 2N each, mean value of 7 N; up to 21 N</t>
  </si>
  <si>
    <t>SW_SPAR_v2_ramp_steps_01</t>
  </si>
  <si>
    <t xml:space="preserve">small waves </t>
  </si>
  <si>
    <t>SW_SPAR_v2_Kalman_debug_01</t>
  </si>
  <si>
    <t>SW_SPAR_v2_Kalman_debug_16</t>
  </si>
  <si>
    <t>battery full, wmk at calibration position</t>
  </si>
  <si>
    <t>SW_SPAR_v2_still_water_05</t>
  </si>
  <si>
    <t>from 0N to 30N, in 50s. Up and down.
Check the offset of the force transducer at the end of the test</t>
  </si>
  <si>
    <t>SW_SPAR_v2_linear_ramp_thrust_04</t>
  </si>
  <si>
    <t>from 0N to 25N, in 150s. Up and down. For opertaing points Ptfm Pitch/ Force
Check the offset of the force transducer at the end of the test</t>
  </si>
  <si>
    <t>SW_SPAR_v2_linear_ramp_thrust_05</t>
  </si>
  <si>
    <t>case : SW_SPAR_waves_23_01_2020\Hs_4_5_Tp_11_0.sea
Corresponding steady thrust : 19N. Corrupted Qualysis File (Disc PC Qualysis plein)</t>
  </si>
  <si>
    <t>SW_SPAR_v2_HS_0113_Tp_1_74_steady_thrust_19N_01</t>
  </si>
  <si>
    <t xml:space="preserve">case : SW_SPAR_waves_23_01_2020\Hs_4_5_Tp_11_0.sea
Corresponding steady thrust : 19N. 
We keep in a certain time at s19N command and  0N command at the end of the test to check drift of the force transducer </t>
  </si>
  <si>
    <t>SW_SPAR_v2_HS_0113_Tp_1_74_steady_thrust_19N_02</t>
  </si>
  <si>
    <t>SW_SPAR_v2_decay_twr_01</t>
  </si>
  <si>
    <t>Sinus, amplitude = 10% de mean value.
 [10 – 20]  oscillations, f =[0.5, 1.0, 2.0, 3.0, 5.0, 8.0].
AT 7.5, 10, 12.5, 15 N</t>
  </si>
  <si>
    <t>SW_SPAR_v2_identification_sinus_01</t>
  </si>
  <si>
    <t>Sinus, amplitude = 10% de mean value.
 [10 – 20]  oscillations, f =[0.5, 1.0, 2.0, 3.0, 5.0, 8.0].
AT 17.5, 20, 22.5 N</t>
  </si>
  <si>
    <t>SW_SPAR_v2_identification_sinus_02</t>
  </si>
  <si>
    <t>Sinus, amplitude = 10% de mean value.
 [10 – 20]  oscillations, f =[0.5, 1.0, 2.0, 3.0, 5.0, 8.0].
AT 7.5, 10, 12.5, 15 N. WITH PRE-COMPENSATION</t>
  </si>
  <si>
    <t>SW_SPAR_v2_identification_sinus_03</t>
  </si>
  <si>
    <t>Sinus, amplitude = 10% de mean value.
 [10 – 20]  oscillations, f =[0.5, 1.0, 2.0, 3.0, 5.0, 8.0].
AT 17.5, 20, 22.5 N WITH PRE-COMPENSATION</t>
  </si>
  <si>
    <t>SW_SPAR_v2_identification_sinus_04</t>
  </si>
  <si>
    <t>battery full; but around 52.1V at the beginning. 0 to 25 N in 60s.
First 50s of the test is still water record
Last 100s is for offset Force transducer and tension recoverage</t>
  </si>
  <si>
    <t>SW_SPAR_v2_linear_ramp_thrust_08</t>
  </si>
  <si>
    <t>SW_SPAR_v2_act_dyn_comp_DLC_1_2_uw_17_9_DTU_Turb_Num_1_test01</t>
  </si>
  <si>
    <t xml:space="preserve">Test </t>
  </si>
  <si>
    <t>description</t>
  </si>
  <si>
    <t>comments</t>
  </si>
  <si>
    <t>SW_SPAR_thrustcalib_01</t>
  </si>
  <si>
    <t>SW_SPAR_linear_ramp_thrust_01</t>
  </si>
  <si>
    <t>ramp between 0 and 75% and 75% and 0%. 80s each</t>
  </si>
  <si>
    <t>SW_SPAR_linear_ramp_thrust_02</t>
  </si>
  <si>
    <t>ramp between 15 and 75% and 75% and 15%. 80s each. Then 15% to 0% in 15s.</t>
  </si>
  <si>
    <t>look at deadzone around 40-45% of PWM ??</t>
  </si>
  <si>
    <t>SW_SPAR_ident_white_noise_01</t>
  </si>
  <si>
    <t>SW_SPAR_ident_white_noise_02</t>
  </si>
  <si>
    <t>SW_SPAR_ident_white_noise_03</t>
  </si>
  <si>
    <t xml:space="preserve">Attention ! </t>
  </si>
  <si>
    <t>SW_SPAR_ident_white_noise_04</t>
  </si>
  <si>
    <t>None</t>
  </si>
  <si>
    <t>SW_SPAR_ident_white_noise_05</t>
  </si>
  <si>
    <t>SW_SPAR_ident_white_noise_06</t>
  </si>
  <si>
    <t>SW_SPAR_hammer_test_01</t>
  </si>
  <si>
    <t>3 impacts mât</t>
  </si>
  <si>
    <t>SW_SPAR_hammer_test_02</t>
  </si>
  <si>
    <t>5 impacts structure drone</t>
  </si>
  <si>
    <t>SW_SPAR_ident_sinus_01</t>
  </si>
  <si>
    <t>test sinus freq [0.1-&gt; 7]Hz. At 30%</t>
  </si>
  <si>
    <t xml:space="preserve">- 2% PWM amplitude oscillations
- Noscillations ~10 </t>
  </si>
  <si>
    <t>SW_SPAR_ident_sinus_02</t>
  </si>
  <si>
    <t>test sinus freq [0.1-&gt; 7]Hz. At 40%</t>
  </si>
  <si>
    <t>SW_SPAR_ident_sinus_03</t>
  </si>
  <si>
    <t>test sinus freq [0.1-&gt; 7]Hz. At 50%</t>
  </si>
  <si>
    <t>SW_SPAR_ident_sinus_04</t>
  </si>
  <si>
    <t>test sinus freq [0.1-&gt; 7]Hz. At 60%</t>
  </si>
  <si>
    <t>SW_SPAR_ident_sinus_05</t>
  </si>
  <si>
    <t>test sinus freq [0.1-&gt; 7]Hz. At 55%</t>
  </si>
  <si>
    <t>photo du montage 25/11/19</t>
  </si>
  <si>
    <t>Tests à réaliser</t>
  </si>
  <si>
    <t>Protocole : 2 -3  montées tranquilles</t>
  </si>
  <si>
    <t>SW_SPAR_linear_ramp_001</t>
  </si>
  <si>
    <t>Attention ! 
-1. alimentation acceleromètre non branchée → compensation non effective
- 2. erreur DAQ Labview convertion signaux anal/ en grandeurs</t>
  </si>
  <si>
    <t>SW_SPAR_steps_schubeler_alim_stab_01</t>
  </si>
  <si>
    <t>SW_SPAR_ident_sinus_schubeler_alim_stab_01</t>
  </si>
  <si>
    <t>SW_SPAR_ident_sinus_schubeler_alim_stab_02</t>
  </si>
  <si>
    <t>SW_SPAR_ident_steady_steps_01</t>
  </si>
  <si>
    <t>SW_SPAR_hammer_schubeler_alim_stab_01</t>
  </si>
  <si>
    <t xml:space="preserve"> Essais SOFTWIND SPAR Nov. 2019 - Jan. 2020</t>
  </si>
  <si>
    <t>SW_SPAR_ramp_steps_10_60_p_02</t>
  </si>
  <si>
    <t>30 steps in % between 10 and 40 %</t>
  </si>
  <si>
    <t>SW_SPAR_WN_test_01</t>
  </si>
  <si>
    <t>RE</t>
  </si>
  <si>
    <t>SW_SPAR_WN_01</t>
  </si>
  <si>
    <t>10; 12.5; 15 and 20 N. [0.3 - 2.1] Hz then  [2.6 - 8]Hz</t>
  </si>
  <si>
    <t>SW_SPAR_WN_02</t>
  </si>
  <si>
    <t>7.5; 17.5; 22.5 N</t>
  </si>
  <si>
    <t>check frequency ranges</t>
  </si>
  <si>
    <t>SW_SPAR_WN_03</t>
  </si>
  <si>
    <t xml:space="preserve"> 17.5; 22.5 N [0.3; 2.1]</t>
  </si>
  <si>
    <t>SW_SPAR_WN_04</t>
  </si>
  <si>
    <t>10 N [0.3 - 2.1]Hz 200s; 15 N [0.3 - 2.1]Hz 200s; 20 N  [0.3 - 2.1]Hz 200s; 25 N [0.3 - 2.1]Hz 200s.
5% of std dev</t>
  </si>
  <si>
    <t>40s -&gt; 170s;
200s -&gt; 340s;
365s -&gt;500s;
+2 test [2.6-8]Hz pour 25N and 27.5 N</t>
  </si>
  <si>
    <t>SW_SPAR_WN_05</t>
  </si>
  <si>
    <t>SW_SPAR_steps_square_01</t>
  </si>
  <si>
    <t>10N and 12.5 N</t>
  </si>
  <si>
    <t>SW_SPAR_steps_square_02</t>
  </si>
  <si>
    <t>7.5 N ; 17.5 N and 22.5N; 1N step</t>
  </si>
  <si>
    <t>SW_SPAR_WN_with_dyn_comp_01</t>
  </si>
  <si>
    <t>10N; 15N; 22.5N; 10% of mean as std deviation of WN; [0.3 -2 .1] hz</t>
  </si>
  <si>
    <t>mode tour plus excité que sans Dyn comp</t>
  </si>
  <si>
    <t>SW_SPAR_steps_wind_02</t>
  </si>
  <si>
    <t>The DTU controller was not working ( compiling problem Gcc v6.3.0 VS 8.3.0)</t>
  </si>
  <si>
    <t>Evaluation de la tension de la batterie batterie chargée</t>
  </si>
  <si>
    <t>- chargée à fond : 53.15 V
- après ramp 0 to 35N 300s montée puis descente : 52.5 V. On a laissé un peu de temps pour que la chimie puisse se "régénérer"
- fin de journée : 52.5 V</t>
  </si>
  <si>
    <t>SW_SPAR_linear_ramp_0_35_N_01</t>
  </si>
  <si>
    <t>300s force between 0 and 35 N</t>
  </si>
  <si>
    <t>SW_SPAR_Uw_18mps_IC_NTM_DEBUG_01</t>
  </si>
  <si>
    <t>SW_SPAR_Uw_18mps_IC_NTM_DEBUG_02</t>
  </si>
  <si>
    <t>vagues : sea state 3</t>
  </si>
  <si>
    <t>SW_SPAR_Uw_11mps_IC_NTM_DEBUG_01</t>
  </si>
  <si>
    <t>vagues : Sea state 3</t>
  </si>
  <si>
    <t>Tension Batterie</t>
  </si>
  <si>
    <t>- chargée à fond : 53.5 V
- après ramp 0 to 35N 300s montée puis descente : V. On a laissé un peu de temps pour que la chimie puisse se "régénérer"
- fin de journée :</t>
  </si>
  <si>
    <t>SW_SPAR_ramp_steps_0_50_p_03</t>
  </si>
  <si>
    <t>Ramp en %, de 0 à 50 %. 13s par step, 40 steps</t>
  </si>
  <si>
    <t>Essais démaré à froid
'- The MGM pro tool file logging system failed</t>
  </si>
  <si>
    <t>SW_SPAR_Uw_18mps_IC_NTM_DEBUG_03</t>
  </si>
  <si>
    <t xml:space="preserve">- vagues : sea state 3
- Comp Dyn ON, with tau 20/01 v2(smaller). </t>
  </si>
  <si>
    <t>SW_SPAR_Uw_18mps_IC_NTM_DEBUG_04</t>
  </si>
  <si>
    <t xml:space="preserve">- vagues : sea state 3
- Comp Dyn ON, with tau 20/01 v3(smaller). </t>
  </si>
  <si>
    <t>SW_SPAR_ramp_steps_0_50_p_04</t>
  </si>
  <si>
    <t>Ramp en %, de 4 à 40 %. 12.5s par step, 37 steps (1% step)</t>
  </si>
  <si>
    <t xml:space="preserve">tension ref = 53.1 V. </t>
  </si>
  <si>
    <t>SW_SPAR_ramp_steps_0_50_p_05</t>
  </si>
  <si>
    <t>Ramp en %, de 0 à 50 %. 12s par step, 51 steps (1% step)</t>
  </si>
  <si>
    <t>COMMAND EN CAN MISE EN PLACE</t>
  </si>
  <si>
    <t>SW_SPAR_Uw_18mps_IC_NTM_DEBUG_07</t>
  </si>
  <si>
    <t>SW_SPAR_ramp_steps_0_50_p_06</t>
  </si>
  <si>
    <t xml:space="preserve">Ramp en %, de 3 à 40 %. 12s par step, 35 steps (1% step)
- Batterie chargée à fond
- moteur froid au démarrage </t>
  </si>
  <si>
    <t>- COMMAND EN CAN MISE EN PLACE</t>
  </si>
  <si>
    <t>SW_SPAR_test_FAST_02</t>
  </si>
  <si>
    <t>From Steps</t>
  </si>
  <si>
    <t>marge sur tau :</t>
  </si>
  <si>
    <t>Force [N]</t>
  </si>
  <si>
    <t>Tau [0.3 – 2.1] Hz</t>
  </si>
  <si>
    <t>Tau [2,6-8]Hz</t>
  </si>
  <si>
    <t>additional test longer</t>
  </si>
  <si>
    <t>ascent</t>
  </si>
  <si>
    <t>descent</t>
  </si>
  <si>
    <t>Tau corrigé pour marge</t>
  </si>
  <si>
    <t>tau utilisé avant 17/01</t>
  </si>
  <si>
    <t>tau après 17/01</t>
  </si>
  <si>
    <t>tau 20/01 v2</t>
  </si>
  <si>
    <t>tau 20/01 v3</t>
  </si>
  <si>
    <t>tau 20/01 v4</t>
  </si>
  <si>
    <t>fc avant</t>
  </si>
  <si>
    <t>fc après</t>
  </si>
  <si>
    <t>fc après après</t>
  </si>
  <si>
    <t>fc v3</t>
  </si>
  <si>
    <t>fc v4</t>
  </si>
  <si>
    <t>from procest White noise</t>
  </si>
  <si>
    <t>02/21/2020 sol 1.</t>
  </si>
  <si>
    <t>tab values for log (dB) scale)</t>
  </si>
  <si>
    <t>saturation pour éviter des peaks autour de 0;</t>
  </si>
  <si>
    <t>Gain</t>
  </si>
  <si>
    <t>Gain (dB), 20 * log10 (G)</t>
  </si>
  <si>
    <t xml:space="preserve">Objectif : améliorer les perf, mais ne pas trop sur amplifier quand même
--&gt; Il vaut mieux estimer un actionneur trop rapide, et ne pas faire une correction trop importante
&lt;-&gt; correction en tau  * dF/dt
&lt;-&gt; diminuer tau </t>
  </si>
  <si>
    <t>doit être inférieur à 1 dB !</t>
  </si>
  <si>
    <t>A mettre dans le Labview &gt; Global - DAQ Settings</t>
  </si>
  <si>
    <t>Force =[</t>
  </si>
  <si>
    <t>]</t>
  </si>
  <si>
    <t>Tau = [</t>
  </si>
  <si>
    <t>Tau_steps = [</t>
  </si>
  <si>
    <t>Tau_17_01 = [</t>
  </si>
  <si>
    <t>Tau_corrige= [</t>
  </si>
  <si>
    <t>freq of interest [Hz]</t>
  </si>
  <si>
    <t>tau filter</t>
  </si>
  <si>
    <t>phase en radians</t>
  </si>
  <si>
    <t>phase en deg</t>
  </si>
  <si>
    <t>retard en ms</t>
  </si>
  <si>
    <t>phase at 2.4 Hz</t>
  </si>
  <si>
    <t>In This worksheet some information about the moedl used, ...</t>
  </si>
  <si>
    <t>Numerical models</t>
  </si>
  <si>
    <t>Numerical Config nb</t>
  </si>
  <si>
    <t>Aero model</t>
  </si>
  <si>
    <t>Structural model</t>
  </si>
  <si>
    <t>Comments</t>
  </si>
  <si>
    <t>AeroDyn 14; Twr influence ON ; BEM / GDW above rated</t>
  </si>
  <si>
    <t>Rigid blades</t>
  </si>
  <si>
    <t>This is the reference</t>
  </si>
  <si>
    <t>Blade Flap 1 activated</t>
  </si>
  <si>
    <t>AeroDyn 15; Twr influence ON;  BEM</t>
  </si>
  <si>
    <t>DBEM ou BEM ?</t>
  </si>
  <si>
    <t>AeroDyn 15; Twr influence ON;  DBEM</t>
  </si>
  <si>
    <t>All DOF Blades activated</t>
  </si>
  <si>
    <t>Should be the most advanced model</t>
  </si>
  <si>
    <t>scale</t>
  </si>
  <si>
    <t>uw [m/s]</t>
  </si>
  <si>
    <t>Rot speed [RPM]</t>
  </si>
  <si>
    <t>Rot Speed [RPM] + 15%</t>
  </si>
  <si>
    <t>Rot Speed [RPM] - 15%</t>
  </si>
  <si>
    <t xml:space="preserve">3P frequency  FS [Hz] </t>
  </si>
  <si>
    <t>3P freq +15% [Hz]</t>
  </si>
  <si>
    <t>3P freq -15% [Hz]</t>
  </si>
  <si>
    <t>Tower nat freq</t>
  </si>
  <si>
    <t>Tower nat freq + 10%</t>
  </si>
  <si>
    <t>Tower nat freq - 10%</t>
  </si>
  <si>
    <t>Blade nat freq</t>
  </si>
  <si>
    <t>Nov. 2019 - March 2020</t>
  </si>
  <si>
    <t>SW_SPAR_v2_linear_ramp_thrust_09</t>
  </si>
  <si>
    <t>SW_SPAR_v2_act_dyn_comp_DLC_1_X_uw_11_4_DTU_Turb_Num_1_test01</t>
  </si>
  <si>
    <t>SW_SPAR_v2_act_dyn_comp_DLC_1_X_uw_11_4_DTU_Turb_Num_1_test02</t>
  </si>
  <si>
    <t>SW_SPAR_v2_act_dyn_comp_DLC_1_X_uw_11_4_DTU_Turb_Num_1_test03</t>
  </si>
  <si>
    <t>erreur SAH</t>
  </si>
  <si>
    <t>erreur BATTEUR</t>
  </si>
  <si>
    <t>SW_SPAR_v2_act_dyn_comp_DLC_1_X_uw_11_4_DTU_Turb_Num_1_test04</t>
  </si>
  <si>
    <t>température du moteur 45 , echèc de sauvegarder par Qualysis fixer par FB</t>
  </si>
  <si>
    <t>SW_SPAR_v2_act_dyn_comp_uw_18_0_TI_17_Numeric_1_DTU_Bs_test01</t>
  </si>
  <si>
    <t>SW_SPAR_v2_act_dyn_comp_uw_18_0_TI_17_Numeric_1_DTU_Bs_test02</t>
  </si>
  <si>
    <t>SW_SPAR_v2_act_dyn_comp_uw_14_0_TI_20_Numeric_1_DTU_Bsl_test01</t>
  </si>
  <si>
    <t>SW_SPAR_v2_act_dyn_comp__DLC_1_6_uw_11_4_TI_15_Numeric_1_DTU_Bsl_test01</t>
  </si>
  <si>
    <t>working file</t>
  </si>
  <si>
    <t>SW_SPAR_v2_act_dyn_comp_visit_01</t>
  </si>
  <si>
    <t>waves Tp = 1.96; Hs= 0.193, moteur Temp = 24 au debut; system monitoring count =441 ;  moteur Temp = 45;</t>
  </si>
  <si>
    <t xml:space="preserve">uw_11_4_steady_Numeric_1_DTU_Bsl is used ;  waves Tp = 1.96; Hs= 0.19, for the visit </t>
  </si>
  <si>
    <t>SW_SPAR_v2_1_3_ref_uw_18_0_TI_17_Numeric_1_DTU_Bsl_test01</t>
  </si>
  <si>
    <t>SW_SPAR_v2_1_3_ref_uw_18_0_TI_17_Numeric_1_DTU_Bsl_test02</t>
  </si>
  <si>
    <t>SW_SPAR_v2_1_3_no_control_uw_18_0_TI_17_Numeric_1_DTU_Bsl_test01</t>
  </si>
  <si>
    <t xml:space="preserve">test 1.3 ; Tp = 1.72; Hs= 0.145, controller ref; temp moteur = 19 au debut; high actuator force  at the end before the stop  </t>
  </si>
  <si>
    <t>test 1.3 ; Tp = 1.72; Hs= 0.145, no control;  negative force after 1 or 2 min appears;</t>
  </si>
  <si>
    <t>SW_SPAR_v2_1_x_ref_uw_11_4_TI_15_Numeric_1_DTU_Bsl_test01</t>
  </si>
  <si>
    <t>test 1.x ; Tp = 1.74; Hs= 0.113; no control; sytem monitoring count = 480 ; fast count =0 ; miqus video not complete</t>
  </si>
  <si>
    <t>SW_SPAR_v2_1_x_uw_11_4_TI_15_Numeric_1_no_control_test01</t>
  </si>
  <si>
    <t>SW_SPAR_v2_ref__DLC_1_6_uw_11_4_TI_15_Numeric_1_DTU_Bsl_test01</t>
  </si>
  <si>
    <t xml:space="preserve">test 1.x ; Tp = 1.74; Hs= 0.113; no control; sytem monitoring count =120  ; fast count =0 ; </t>
  </si>
  <si>
    <t xml:space="preserve">test 1.6 ; waves Tp = 1.96; Hs= 0.193, ref; </t>
  </si>
  <si>
    <t>SW_SPAR_v2_DLC_1_6_uw_11_4_TI_15_Numeric_1_no_control_test01</t>
  </si>
  <si>
    <t xml:space="preserve">test 1.6 ; waves Tp = 1.96; Hs= 0.193, no control; </t>
  </si>
  <si>
    <t>SW_SPAR_v2_act_dyn_comp_DLC_1_2_uw_11_4_DTU_Turb_Num_1_test01</t>
  </si>
  <si>
    <t>SW_SPAR_v2_act_dyn_comp_DLC_1_2_uw_13_9_TI_13_Numeric_1_DTU_Bsl_test01</t>
  </si>
  <si>
    <t>SW_SPAR_v2_ref_DLC_1_2_uw_13_9_TI_13_Numeric_1_DTU_Bsl_test01</t>
  </si>
  <si>
    <t>test 1.2; act dyn comp ;Tp= 1.9; Hs = 0.076; hub oscillates fast; sytem monitoring count = 481</t>
  </si>
  <si>
    <t>test 1.2,  ref ;Tp= 1.9; Hs = 0.076; hub oscillations are smaller than last test</t>
  </si>
  <si>
    <t>SW_SPAR_v2_act_dyn_comp_DLC_1_6_uw_13_9_TI_13_Numeric_1_DTU_Bsl_test01</t>
  </si>
  <si>
    <t>SW_SPAR_v2_act_dyn_comp_DLC_1_x_uw_13_9_TI_13_Numeric_1_DTU_Bsl_test01</t>
  </si>
  <si>
    <t>test 1.6, act dyn comp ;Tp= 2.18  Hs = 0.235;battery voltage = 51.32</t>
  </si>
  <si>
    <t>SW_SPAR_v2_ref_DLC_1_x_uw_13_9_TI_13_Numeric_1_DTU_Bsl_test01</t>
  </si>
  <si>
    <t>test 1.x, act dyn comp ;Tp= 2.37  Hs = 0.155; battery voltage = 51.12</t>
  </si>
  <si>
    <t>test 1.x, ref ;Tp= 2.37  Hs = 0.155; battery voltage = 50.94</t>
  </si>
  <si>
    <t>test 1.6, act dyn comp ;Tp= 2.37  Hs = 0.273;battery voltage = 50.62</t>
  </si>
  <si>
    <t>SW_SPAR_v2_act_dyn_comp_DLC_1_6_uw_13_9_TI_13_Numeric_1_DTU_Bsl_priority2_test01</t>
  </si>
  <si>
    <t xml:space="preserve">irreg </t>
  </si>
  <si>
    <t>SW_SPAR_v2_ref_DLC_1_6_uw_13_9_TI_13_Numeric_1_DTU_Bsl_test01</t>
  </si>
  <si>
    <t>SW_SPAR_v2_ramp_steps_0_40_p_01</t>
  </si>
  <si>
    <t>SW_SPAR_v2_ramp_steps_0_20_p_01</t>
  </si>
  <si>
    <t xml:space="preserve">ramp test 0 to 20 % with 21 steps of 3 seconds length </t>
  </si>
  <si>
    <t xml:space="preserve">ramp test 0 to 40 % with 41 steps of 3 seconds length </t>
  </si>
  <si>
    <t>SW_SPAR_act_dyn_comp_DLC_1_2_uw_22_1_TI_12_Numeric_1_DTU_Bsl_test01</t>
  </si>
  <si>
    <t>SW_SPAR_act_dyn_comp_DLC_1_2_uw_17_9_TI_12_Numeric_1_DTU_Bsl_test01</t>
  </si>
  <si>
    <t>SW_SPAR_uw_18_0_TI_17_Numeric_1_DTU_Bsl_perf_deter_01_test_01</t>
  </si>
  <si>
    <t xml:space="preserve">test dlc 1.2; act dynamic ;hs = 0.108 ; Tp = 1.58 ; batterie voltage = 52.1 </t>
  </si>
  <si>
    <t>test Dlc 1.3; pref deter01 fc = 0.5 hz   ; hs = 0.145 ; Tp = 1.72 ; batterie voltage = 52.04</t>
  </si>
  <si>
    <t>SW_SPAR_uw_18_0_TI_17_Numeric_1_DTU_Bsl_perf_deter_02_test_01</t>
  </si>
  <si>
    <t>test Dlc 1.3; pref deter02 fc = 1 hz   ; hs = 0.145 ; Tp = 1.72 ; batterie voltage = 52.02</t>
  </si>
  <si>
    <t>SW_SPAR_uw_18_0_TI_17_Numeric_1_DTU_Bsl_perf_deter_03_test_01</t>
  </si>
  <si>
    <t>test Dlc 1.3; pref deter03  delay : 50 ms  ; hs = 0.145 ; Tp = 1.72 ; batterie voltage = 51.99</t>
  </si>
  <si>
    <t>SW_SPAR_uw_18_0_TI_17_Numeric_1_DTU_Bsl_perf_deter_04_test_01</t>
  </si>
  <si>
    <r>
      <t xml:space="preserve">test Dlc 1.3 ; pref deter04  delay = 120 ms  ; hs = 0.145 ;  Tp = 1.72 ; batterie voltage = 51.87; temp moteur = 17 au debut ; fast hub oscilaltions ; </t>
    </r>
    <r>
      <rPr>
        <b/>
        <sz val="10"/>
        <rFont val="Arial"/>
        <family val="2"/>
      </rPr>
      <t>only tdms file was saved</t>
    </r>
  </si>
  <si>
    <t>SW_SPAR_uw_11_4_TI_15_Numeric_1_DTU_Bsl_perf_deter_01_test_01</t>
  </si>
  <si>
    <t xml:space="preserve">test DLC 1.x ; pref deter01 fc=0.5 hz ; Hs= 0.113 Tp = 1.74 ; batterie volatge = 51.69 ; </t>
  </si>
  <si>
    <t>SW_SPAR_uw_11_4_TI_15_Numeric_1_DTU_Bsl_perf_deter_02_test_01</t>
  </si>
  <si>
    <t xml:space="preserve">test DLC 1.x ; pref deter02 fc=1 hz ; Hs= 0.113 Tp = 1.74 ; </t>
  </si>
  <si>
    <t>SW_SPAR_uw_11_4_TI_15_Numeric_1_DTU_Bsl_perf_deter_03_test_01</t>
  </si>
  <si>
    <t xml:space="preserve">test DLC 1.x ; pref deter03 delay = 50 ms ; Hs= 0.113 Tp = 1.74 ; </t>
  </si>
  <si>
    <t>SW_SPAR_uw_11_4_TI_15_Numeric_1_DTU_Bsl_perf_deter_04_test_01</t>
  </si>
  <si>
    <t>test DLC 1.x ; pref deter04 delay = 120 ms ; Hs= 0.113 Tp = 1.74 ; batterie voltage = 51.85  (battarie was recharged)</t>
  </si>
  <si>
    <t>SW_SPAR_act_dyn_comp_uw_13_9_TI_9_Numeric_1_DTU_Bsl_test01</t>
  </si>
  <si>
    <t>test DLC  1.x ; act dyn act ; hs= 0.076 ; Tp = 1.9 ;  batterie = 51;</t>
  </si>
  <si>
    <t>SW_SPAR_act_dyn_comp_uw_13_9_TI_9_Numeric_1_DTU_Bsl_test04</t>
  </si>
  <si>
    <t>SW_SPAR_uw_18_0_TI_17_Numeric_1_DTU_Bsl_ct_test_01</t>
  </si>
  <si>
    <t>SW_SPAR_uw_18_0_TI_17_Numeric_1_DTU_Bsl_ct_test_02</t>
  </si>
  <si>
    <t>SW_SPAR_ref_uw_13_9_TI_9_Numeric_1_DTU_Bsl_test01</t>
  </si>
  <si>
    <t>test DLC  1.x ; ref ; hs= 0.076 ; Tp = 1.9 ;  batterie = 52.22;</t>
  </si>
  <si>
    <t>SW_SPAR_DLC_1_2_uw_13_9_TI_13_Numeric_1_no_control_test01</t>
  </si>
  <si>
    <t>SW_SPAR_DLC_1_2_uw_13_9_TI_13_Numeric_1_no_control_test02</t>
  </si>
  <si>
    <r>
      <t xml:space="preserve">test Dlc 1.3;  ct ; hs = 0.145 ; Tp = 1.72 ; batterie voltage = 52.32; </t>
    </r>
    <r>
      <rPr>
        <b/>
        <sz val="10"/>
        <rFont val="Arial"/>
        <family val="2"/>
      </rPr>
      <t>failed : fast count = 23930 !!</t>
    </r>
  </si>
  <si>
    <t>SW_SPAR_uw_18_0_TI_17_Numeric_1_DTU_Bsl_ct_test_03</t>
  </si>
  <si>
    <t>SW_SPAR_uw_18_0_TI_17_Numeric_1_DTU_Bsl_fixed_test_01</t>
  </si>
  <si>
    <t>SW_SPAR_v2_ramp_steps_0_40_p_01_battery_51_5</t>
  </si>
  <si>
    <t>ramp test 0 to 40 % with 41 steps of 3 seconds length , starting battery voltage = 51.6 ,</t>
  </si>
  <si>
    <t>SW_SPAR_DLC_1_x_uw_11_4_TI_15_Numeric_1_DTU_Bsl_ct_test_01</t>
  </si>
  <si>
    <t>SW_SPAR_DLC_1_x_uw_11_4_TI_15_Numeric_1_DTU_Bsl_thrust_curve_test_01</t>
  </si>
  <si>
    <t>SW_SPAR_DLC_1_x_uw_11_4_TI_15_Numeric_1_DTU_Bsl_fixed_test_01</t>
  </si>
  <si>
    <t>SW_SPAR_uw_18_0_TI_17_Numeric_1_DTU_Bsl_thrust curve_test_01</t>
  </si>
  <si>
    <t>test Dlc 1.3;  fixed  ; hs = 0.145 ; Tp = 1.72 ; batterie voltage = 51.78; no act dyn</t>
  </si>
  <si>
    <t>test Dlc 1.3;  ct ; hs = 0.145 ; Tp = 1.72 ; batterie voltage = 52.;no act dyn</t>
  </si>
  <si>
    <t>SW_SPAR_uw_18_0_TI_17_Numeric_1_DTU_Bsl_thrust curve_test_02</t>
  </si>
  <si>
    <t>SW_SPAR_act_dyncomp_decay_uw_11_4_DTU_Bsl_test_01</t>
  </si>
  <si>
    <t>SW_SPAR_act_dyncomp_decay_uw_11_4_DTU_Bsl_test_02</t>
  </si>
  <si>
    <t>decay test; batterie volatge = 51.8;  act dyn;</t>
  </si>
  <si>
    <t>SW_SPAR_act_ref_decay_uw_11_4_DTU_Bsl_test_01</t>
  </si>
  <si>
    <t>test DLC 1.x ;  fixed ; Hs= 0.113 Tp = 1.74 ; no act dyn battery voltage = 52.08</t>
  </si>
  <si>
    <t xml:space="preserve">test DLC 1.x ; thrust curve ; Hs= 0.113 Tp = 1.74 ; no act dyn ; battery voltage = 51.25 ; negative damping instability           </t>
  </si>
  <si>
    <t>test 1.6 ;  ct ; Tp= 2.18  Hs = 0.235;battery voltage = 51.3 ;no act dyn</t>
  </si>
  <si>
    <t>SW_SPAR_DLC_1_6_uw_13_9_TI_13_Numeric_1_ct_test01</t>
  </si>
  <si>
    <t>test DLC 1.6 ;  no control ; Tp= 2.18  Hs = 0.235;battery voltage = 52.09;no act dyn</t>
  </si>
  <si>
    <t>SW_SPAR_DLC_1_6_uw_13_9_TI_13_Numeric_1_fixed_test01</t>
  </si>
  <si>
    <t>test 1.6 ;  fixed ; Tp= 2.18  Hs = 0.235;battery voltage = 50.9  ;no act dyn</t>
  </si>
  <si>
    <t>mooring decay test</t>
  </si>
  <si>
    <t>SW_SPAR_uw_13_9_TI_9_Numeric_1_no_control</t>
  </si>
  <si>
    <t>SW_SPAR_uw_13_9_TI_9_Numeric_1_no_control_test02</t>
  </si>
  <si>
    <t>test 1.x non control ; Hs = 0.076 ; Tp = 1.9 ; battery voltage = 51.766 ;</t>
  </si>
  <si>
    <t>SW_SPAR_steps_wind_LS2N_beckhoff_test_02</t>
  </si>
  <si>
    <t>SW_SPAR_steps_wind_LS2N_beckhoff_test_01</t>
  </si>
  <si>
    <t>LS2N controller 1</t>
  </si>
  <si>
    <t>LS2N controller 2;  battery voltage = 50.8 ;</t>
  </si>
  <si>
    <t>SW_SPAR_uw_13_9_TI_9_Numeric_1_ASTW_test01</t>
  </si>
  <si>
    <t>SW_SPAR_uw_13_9_TI_9_Numeric_1_SAST_test02</t>
  </si>
  <si>
    <t>SW_SPAR_uw_13_9_TI_9_Numeric_1_ASTW_test02</t>
  </si>
  <si>
    <t>SW_SPAR_ref_DLC_1_2_uw_17_9_TI_12_Numeric_1_DTU_Bsl_test01</t>
  </si>
  <si>
    <t>test dlc 1.2 ; hs = 0.155 ; Tp = 1.98  ; act dyn ; batterie voltage = 52.4 ; waiting more than 700 second before stop so a peak at the end might be seen ;</t>
  </si>
  <si>
    <t>SW_SPAR_ref_DLC_1_2_uw_22_1_TI_12_Numeric_1_DTU_Bsl_test01</t>
  </si>
  <si>
    <t>SW_SPAR_v2_ct_DLC_1_6_uw_11_4_TI_15_Numeric_1_DTU_Bsl_test01</t>
  </si>
  <si>
    <t>test 1.6 ; waves Tp = 1.96; Hs= 0.193, ct; no act dyn ; battery voltage = 52.3 ; fail from qualysis forgot to put continous record</t>
  </si>
  <si>
    <t>SW_SPAR_v2_ct_DLC_1_6_uw_11_4_TI_15_Numeric_1_DTU_Bsl_test02</t>
  </si>
  <si>
    <t>SW_SPAR_v2_ct_DLC_1_6_uw_11_4_TI_15_Numeric_1_DTU_Bsl_test03</t>
  </si>
  <si>
    <t xml:space="preserve">test DLC 1.x ; ct ; Hs= 0.113 Tp = 1.74 ; batterie volatge = 51; no act dyn; saturation of the command in % due to table look up limitation </t>
  </si>
  <si>
    <t>test 1.6 ; waves Tp = 1.96; Hs= 0.193, ct; no act dyn ; battery voltage = 52.27 ; stoped due to high observed pitch</t>
  </si>
  <si>
    <t>test 1.6 ; waves Tp = 1.96; Hs= 0.193, ct; no act dyn ; battery voltage = 52.27 ; actuator didntt start</t>
  </si>
  <si>
    <t>SW_SPAR_v2_ct_DLC_1_6_uw_11_4_TI_15_Numeric_1_DTU_Bsl_test04</t>
  </si>
  <si>
    <t>test 1.6 ; waves Tp = 1.96; Hs= 0.193, ct; no act dyn ; battery voltage = 52.2 ;high pitch 1 minute before the end</t>
  </si>
  <si>
    <t>test 1.6 ; waves Tp = 1.96; Hs= 0.193, fixed ; no act dyn ; battery voltage = 51.97 ;</t>
  </si>
  <si>
    <t>SW_SPAR_v2_fixed_DLC_1_6_uw_11_4_TI_15_Numeric_1_DTU_Bsl_test01</t>
  </si>
  <si>
    <t>SW_SPAR_v2_perf_deter_03_DLC_1_6_uw_11_4_TI_15_Numeric_1_DTU_Bsl_test01</t>
  </si>
  <si>
    <t>test 1.6 ; waves Tp = 1.96; Hs= 0.193, fperf det 03 ; battery voltage = 52 ; hub oscillations; thrust oscillations ; stoped after 1 minute for these reasons</t>
  </si>
  <si>
    <t>SW_SPAR_v2_perf_deter_01_DLC_1_6_uw_11_4_TI_15_Numeric_1_DTU_Bsl_test01</t>
  </si>
  <si>
    <t>test 1.6 ; waves Tp = 1.96; Hs= 0.193, fperf det 01 ; battery voltage = 51.993  ;thrust oscillations ; stoped after 2 minute for this reasons</t>
  </si>
  <si>
    <t>SW_SPAR_ct_uw_13_9_TI_9_Numeric_1_DTU_Bsl_test01</t>
  </si>
  <si>
    <t>test DLC  1.x ; no act dyn act ; hs= 0.076 ; Tp = 1.9 ;  batterie = 52.2</t>
  </si>
  <si>
    <t>SW_SPAR_ct_uw_13_9_TI_9_Numeric_1_DTU_Bsl_test02</t>
  </si>
  <si>
    <t>SW_SPAR_v2_perf_deter_01_DLC_1_6_uw_11_4_TI_15_Numeric_1_DTU_Bsl_test02</t>
  </si>
  <si>
    <t>SW_SPAR_v2_ref_DLC_1_6_uw_13_9_TI_13_Numeric_1_DTU_Bsl_test02</t>
  </si>
  <si>
    <t>test 1.6, act dyn comp ;Tp= 2.37  Hs = 0.273;battery voltage = 52; failed</t>
  </si>
  <si>
    <t>test DLC  1.x ; no act dyn act ; hs= 0.076 ; Tp = 1.9 ;  batterie = 52.2; stoped because fast filter was not correct; failed</t>
  </si>
  <si>
    <t>SW_SPAR_v2_ref_DLC_1_6_uw_13_9_TI_13_Numeric_1_DTU_Bsl_test03</t>
  </si>
  <si>
    <t>SW_SPAR_v2_ct_DLC_1_6_uw_11_4_TI_15_Numeric_1_DTU_Bsl_test05</t>
  </si>
  <si>
    <t>SW_SPAR_v2_fixed_DLC_1_6_uw_11_4_TI_15_Numeric_1_DTU_Bsl_test02</t>
  </si>
  <si>
    <t>test 1.6 ; waves Tp = 1.96; Hs= 0.193, fixed ; no act dyn ; battery voltage = 51.9 ; count fast =0 ; reboot was made before the start</t>
  </si>
  <si>
    <t>SW_SPAR_uw_13_9_TI_9_Numeric_1_ODIN_test01</t>
  </si>
  <si>
    <t>test DLC  1.x ; act dyn comp ; hs= 0.076 ; Tp = 1.9 ;  batterie = 52.2; fast hub oscillations; stoped avant 3 min; depassement du temps rèelle ; fast count =641</t>
  </si>
  <si>
    <t>test 1.6 ; waves Tp = 1.96; Hs= 0.193, fperf det 01 ; battery voltage = 51.94  ;</t>
  </si>
  <si>
    <t>SW_SPAR_v2_perf_deter_03_DLC_1_6_uw_11_4_TI_15_Numeric_1_DTU_Bsl_test02</t>
  </si>
  <si>
    <t>test 1.6 ; waves Tp = 1.96; Hs= 0.193, fperf det 03 ; battery voltage = 51.8 ; system monitoring count = 200;</t>
  </si>
  <si>
    <t>SW_SPAR_ct_uw_13_9_TI_9_Numeric_1_DTU_Bsl_test03</t>
  </si>
  <si>
    <t>test DLC  1.x ; ct ;no act dyn ; hs= 0.076 ; Tp = 1.9 ;  batterie = 51.64;</t>
  </si>
  <si>
    <t>SW_SPAR_uw_11_4_TI_15_Numeric_1_DTU_Bsl_perf_deter_04_test_02</t>
  </si>
  <si>
    <t>test DLC 1.x ; pref deter04 delay = 120 ms ; Hs= 0.113 Tp = 1.74 ; batterie voltage = 52.2 ; test repeated after checking the count fast result ;</t>
  </si>
  <si>
    <t>SW_SPAR_DLC_1_6_uw_13_9_TI_13_Numeric_1_no_control_test01</t>
  </si>
  <si>
    <t>test DLC 1.6 ;  no control ; Tp= 2.18  Hs = 0.235; battery voltage = 51.95 ;no act dyn, repeating the test "SW_SPAR_DLC_1_2_uw_13_9_TI_13_Numeric_1_no_control_test02"</t>
  </si>
  <si>
    <r>
      <rPr>
        <b/>
        <sz val="10"/>
        <rFont val="Arial"/>
        <family val="2"/>
      </rPr>
      <t>test to repeat after checking count fast : (some of them where</t>
    </r>
    <r>
      <rPr>
        <b/>
        <sz val="10"/>
        <color theme="9"/>
        <rFont val="Arial"/>
        <family val="2"/>
      </rPr>
      <t xml:space="preserve"> already repeated</t>
    </r>
    <r>
      <rPr>
        <b/>
        <sz val="10"/>
        <rFont val="Arial"/>
        <family val="2"/>
      </rPr>
      <t xml:space="preserve"> )   </t>
    </r>
    <r>
      <rPr>
        <sz val="10"/>
        <rFont val="Arial"/>
        <family val="2"/>
        <charset val="1"/>
      </rPr>
      <t xml:space="preserve">                     </t>
    </r>
    <r>
      <rPr>
        <i/>
        <sz val="10"/>
        <color theme="9"/>
        <rFont val="Arial"/>
        <family val="2"/>
      </rPr>
      <t xml:space="preserve">SW_SPAR_v2_act_dyn_comp_DLC_1_X_uw_11_4_DTU_Turb_Num_1_test03    </t>
    </r>
    <r>
      <rPr>
        <i/>
        <sz val="10"/>
        <rFont val="Arial"/>
        <family val="2"/>
      </rPr>
      <t xml:space="preserve">                               SW_SPAR_uw_11_4_TI_15_Numeric_1_DTU_Bsl_perf_deter_04_test_01           </t>
    </r>
    <r>
      <rPr>
        <i/>
        <sz val="10"/>
        <color theme="9"/>
        <rFont val="Arial"/>
        <family val="2"/>
      </rPr>
      <t xml:space="preserve">SW_SPAR_uw_18_0_TI_17_Numeric_1_DTU_Bsl_ct_test_01       </t>
    </r>
    <r>
      <rPr>
        <i/>
        <sz val="10"/>
        <rFont val="Arial"/>
        <family val="2"/>
      </rPr>
      <t xml:space="preserve">                                SW_SPAR_DLC_1_2_uw_13_9_TI_13_Numeric_1_no_control_test02</t>
    </r>
  </si>
  <si>
    <r>
      <t>end of repeating tests; starting with regular waves (</t>
    </r>
    <r>
      <rPr>
        <b/>
        <sz val="10"/>
        <color theme="9"/>
        <rFont val="Arial"/>
        <family val="2"/>
      </rPr>
      <t>RW</t>
    </r>
    <r>
      <rPr>
        <b/>
        <sz val="10"/>
        <rFont val="Arial"/>
        <family val="2"/>
      </rPr>
      <t xml:space="preserve">) tests </t>
    </r>
  </si>
  <si>
    <t>SW_SPAR_uw_11_4_steady_RW_1_DTU_Bsl_ref_test01</t>
  </si>
  <si>
    <t xml:space="preserve">regular waves A = 0.055 : f = 0.575 ; ref test; steady 11.4 ; </t>
  </si>
  <si>
    <t>SW_SPAR_uw_11_4_steady_RW_2_DTU_Bsl_ref_test01</t>
  </si>
  <si>
    <t xml:space="preserve">regular waves A = 0.095 : f = 0.510 ; ref test; steady 11.4 ; </t>
  </si>
  <si>
    <t>SW_SPAR_uw_13_9_steady_RW_3_DTU_Bsl_ref_test01</t>
  </si>
  <si>
    <t xml:space="preserve">regular waves A = 0.118 : f = 0.459 ; ref test; steady 13.9 ; </t>
  </si>
  <si>
    <t>SW_SPAR_uw_11_4_steady_RW_1_DTU_Bsl_fixed_test01</t>
  </si>
  <si>
    <t>regular waves A = 0.055 : f = 0.575 ; fixed test; steady 11.4 ; no act dyn ;</t>
  </si>
  <si>
    <t>SW_SPAR_uw_11_4_steady_RW_2_DTU_Bsl_fixed_test01</t>
  </si>
  <si>
    <t>regular waves A = 0.095 : f = 0.510 ; fixed test; steady 11.4 ; no act dyn ;</t>
  </si>
  <si>
    <t>regular waves A = 0.118 : f = 0.459 ; fixed test; steady 13.9 ; no act dyn ;</t>
  </si>
  <si>
    <t>SW_SPAR_uw_13_9_steady_RW_3_DTU_Bsl_fixed_test01</t>
  </si>
  <si>
    <t>SW_SPAR_uw_11_4_steady_RW_1_DTU_Bsl_ct_test01</t>
  </si>
  <si>
    <t>SW_SPAR_uw_11_4_steady_RW_2_DTU_Bsl_ct_test01</t>
  </si>
  <si>
    <t>regular waves A = 0.095 : f = 0.510 ;ct test; steady 11.4 ; no act dyn ;</t>
  </si>
  <si>
    <t>regular waves A = 0.055 : f = 0.575 ; ct test; steady 11.4 ; no act dyn ; only tdms file was saved</t>
  </si>
  <si>
    <t>regular waves A = 0.118 : f = 0.459 ; ct test; steady 13.9 ; no act dyn ;</t>
  </si>
  <si>
    <t>SW_SPAR_uw_13_9_steady_RW_3_DTU_Bsl_ct_test01</t>
  </si>
  <si>
    <t xml:space="preserve">Decay tests </t>
  </si>
  <si>
    <t>SW_SPAR_uw_13_9_steady_Numeric_1_DTU_Bsl_act_dyn_decay_test01</t>
  </si>
  <si>
    <t xml:space="preserve">wind speed 13.9, steady, decay test ; act dyn comp; </t>
  </si>
  <si>
    <t>SW_SPAR_uw_13_9_steady_Numeric_1_DTU_Bsl_ref_decay_test01</t>
  </si>
  <si>
    <t xml:space="preserve">wind speed 13.9, steady, decay test ; ref; </t>
  </si>
  <si>
    <t>SW_SPAR_uw_13_9_steady_Numeric_1_DTU_Bsl_ct_decay_test01</t>
  </si>
  <si>
    <t>wind speed 13.9, steady, decay test ; ct; no act dyn ;</t>
  </si>
  <si>
    <t>SW_SPAR_uw_13_9_steady_Numeric_1_DTU_Bsl_fixed_decay_test01</t>
  </si>
  <si>
    <t>wind speed 13.9, steady, decay test ; fixed; no act dyn ; batterie voltage = 51.8</t>
  </si>
  <si>
    <t xml:space="preserve">D-ice visit </t>
  </si>
  <si>
    <t>SW_SPAR_m_uw_13_9_TI_9_SAST_test01</t>
  </si>
  <si>
    <t>controller SAST</t>
  </si>
  <si>
    <t>SW_SPAR_m_uw_13_9_TI_9_ODIN_test01</t>
  </si>
  <si>
    <t xml:space="preserve">controller SAST; Uw = 13.9 ; TI= 9 ;  uw_13_9_TI_9_LS2N file is used ; </t>
  </si>
  <si>
    <t>SW_SPAR_m_uw_13_9_TI_9_ASTW_test01</t>
  </si>
  <si>
    <t>SW_SPAR_m_uw_13_9_TI_9_ASTW_test02</t>
  </si>
  <si>
    <t>SW_SPAR_m_uw_13_9_TI_9_ASTW_test03</t>
  </si>
  <si>
    <t>SW_SPAR_m_uw_13_9_TI_9_ODIN_test02</t>
  </si>
  <si>
    <t>SW_SPAR_uw_11_4_steady_Numeric_1_DTU_Bsl_ct_decay_test01</t>
  </si>
  <si>
    <t>SW_SPAR_uw_11_4_steady_Numeric_1_DTU_Bsl_thrust_curve_decay_test01</t>
  </si>
  <si>
    <t>SW_SPAR_uw_11_4_steady_Numeric_1_DTU_Bsl_fixed_decay_test01</t>
  </si>
  <si>
    <t>wind speed 11.4; steady, decay test ; fixed; no act dyn ;</t>
  </si>
  <si>
    <t>Decay</t>
  </si>
  <si>
    <t>steady wind and regular waves</t>
  </si>
  <si>
    <t>controller Odin</t>
  </si>
  <si>
    <t>controller ASTW</t>
  </si>
  <si>
    <t xml:space="preserve">mantainance : the middle marker of the hub was fixed </t>
  </si>
  <si>
    <t>no miqus camera</t>
  </si>
  <si>
    <t xml:space="preserve">pull out test , </t>
  </si>
  <si>
    <t>SW_SPAR_v2_pull_out_test01</t>
  </si>
  <si>
    <t xml:space="preserve">pull out </t>
  </si>
  <si>
    <t>SW_SPAR_m_uw_13_9_TI_9_ASTW_test04</t>
  </si>
  <si>
    <t>test without kalman filter</t>
  </si>
  <si>
    <t>SW_SPAR_DLC_1_x_uw_11_4_TI_15_Numeric_1_DTU_Bsl_wo_kalman_test_01</t>
  </si>
  <si>
    <t xml:space="preserve">test DLC 1.x ;Hs= 0.113 Tp = 1.74 ; batterie volatge = 51.9 ;act dyn; predictor </t>
  </si>
  <si>
    <t>SW_SPAR_DLC_1_x_uw_11_4_TI_15_Numeric_1_DTU_Bsl_predict_kalman_test_01</t>
  </si>
  <si>
    <t xml:space="preserve">test with kalman  pedrictor 25 ms  </t>
  </si>
  <si>
    <t>SW_SPAR_11_mars_uw_11_4_TI_15_ODIN_test01</t>
  </si>
  <si>
    <t>SW_SPAR_11_mars_uw_13_9_TI_13_ODIN_test01</t>
  </si>
  <si>
    <t>SW_SPAR_11_mars_uw_17_9_TI_12_ODIN_test01</t>
  </si>
  <si>
    <t>small description</t>
  </si>
  <si>
    <t>FileName</t>
  </si>
  <si>
    <t>To get the stiffness of the mast</t>
  </si>
  <si>
    <t>decay around 35%</t>
  </si>
  <si>
    <t>- stiffness of the mast
-Decay</t>
  </si>
  <si>
    <t>category</t>
  </si>
  <si>
    <t>Static calib</t>
  </si>
  <si>
    <t>Dynamic calib</t>
  </si>
  <si>
    <t>Frequency identification</t>
  </si>
  <si>
    <r>
      <t>wind speed 11.4; steady, decay test ; ct; no act dyn ; C</t>
    </r>
    <r>
      <rPr>
        <b/>
        <sz val="10"/>
        <color rgb="FFFF0000"/>
        <rFont val="Arial"/>
        <family val="2"/>
      </rPr>
      <t>ount FAST 572; Count RT  = 6</t>
    </r>
  </si>
  <si>
    <t>Decay of the twr, with Nacelle Dof activated.  we observe slight amplification of the twr oscillations. Count FAST =0</t>
  </si>
  <si>
    <t>decay tests in SIL at 11.0 m/s, Surge decay and twr decay. Num = 0 (Dof Nacelle =0 in Fast sim)</t>
  </si>
  <si>
    <t>Hammer and decay of the twr. At 0N and at 20 N. 31 hammer and 2 decays at 0N then ramp 0-&gt;20N, then 2 decay at 20N
FORGOT DO PULSE FOR TRIGGER</t>
  </si>
  <si>
    <t>SW_SPAR_v2_decay_twr_02</t>
  </si>
  <si>
    <t>SW_SPAR_v2_decay_twr_03</t>
  </si>
  <si>
    <t>SW_SPAR_v2_decay_twr_04</t>
  </si>
  <si>
    <t>SW_SPAR_v2_decay_twr_05</t>
  </si>
  <si>
    <t>SW_SPAR_v2_check_positions_01</t>
  </si>
  <si>
    <t>SW_SPAR_v2_check_positions_02</t>
  </si>
  <si>
    <t>Identification Turbine</t>
  </si>
  <si>
    <t>Recalibration/ redefinition of Qualisys Bodies 25/02</t>
  </si>
  <si>
    <t>Recalibration and redefinition of Qualisys Bodies 27/02 11h</t>
  </si>
  <si>
    <t>check the Positions by QTM</t>
  </si>
  <si>
    <t>verification</t>
  </si>
  <si>
    <t>SW_SPAR_v2_ramp_steps_02</t>
  </si>
  <si>
    <t>SW_SPAR_v2_linear_ramp_thrust_06</t>
  </si>
  <si>
    <t>SW_SPAR_v2_linear_ramp_thrust_07</t>
  </si>
  <si>
    <t>from 0N to 25N, in 150s. Up and down. For opertaing points Ptfm Pitch/ Force</t>
  </si>
  <si>
    <r>
      <t xml:space="preserve">test DLC  1.x ; act dyn act ; hs= 0.076 ; Tp = 1.9 ; batterie = 51 ; </t>
    </r>
    <r>
      <rPr>
        <b/>
        <sz val="10"/>
        <color rgb="FFFF0000"/>
        <rFont val="Arial"/>
        <family val="2"/>
      </rPr>
      <t>failed, FAST input file corrupted</t>
    </r>
  </si>
  <si>
    <t>SW_SPAR_uw_13_9_TI_9_Numeric_1_ASTW_test03</t>
  </si>
  <si>
    <r>
      <t xml:space="preserve">test 1.x non control ; Hs = 0.076 ; Tp = 1.9 ; battery voltage = 50.8 ; </t>
    </r>
    <r>
      <rPr>
        <b/>
        <sz val="10"/>
        <color rgb="FFFF0000"/>
        <rFont val="Arial"/>
        <family val="2"/>
      </rPr>
      <t>pb with QTM ?</t>
    </r>
  </si>
  <si>
    <t>…</t>
  </si>
  <si>
    <t>SW_SPAR_test_FAST_36</t>
  </si>
  <si>
    <t>Test SIL and turbine on. With or without waves. With or without twr influence (3P). There is no particular decay or others type of tests, that to make sure evything was ok in terms of motions, input files, …</t>
  </si>
  <si>
    <t xml:space="preserve"> oscillations énormes de la tour en vent constant  --&gt; Tower drag (3P) very close to natural freq twr</t>
  </si>
  <si>
    <r>
      <t xml:space="preserve">test 1.x non control ;  Hs = 0.076 ; Tp = 1.9 ; battery voltage = 51.97 ; </t>
    </r>
    <r>
      <rPr>
        <b/>
        <sz val="10"/>
        <rFont val="Arial"/>
        <family val="2"/>
      </rPr>
      <t>mistake in the mode</t>
    </r>
  </si>
  <si>
    <r>
      <t xml:space="preserve">test Dlc 1.3;  ct ; hs = 0.145 ; Tp = 1.72 ; batterie voltage = 51.99; </t>
    </r>
    <r>
      <rPr>
        <b/>
        <sz val="10"/>
        <color rgb="FFFF0000"/>
        <rFont val="Arial"/>
        <family val="2"/>
      </rPr>
      <t>failed</t>
    </r>
  </si>
  <si>
    <r>
      <t>test Dlc 1.3;  thrust curve ; hs = 0.145 ; Tp = 1.72 ; batterie voltage = 52.18;no act dyn,</t>
    </r>
    <r>
      <rPr>
        <b/>
        <sz val="10"/>
        <color rgb="FFFF0000"/>
        <rFont val="Arial"/>
        <family val="2"/>
      </rPr>
      <t xml:space="preserve"> test was stoped due to </t>
    </r>
    <r>
      <rPr>
        <sz val="10"/>
        <rFont val="Arial"/>
        <family val="2"/>
        <charset val="1"/>
      </rPr>
      <t xml:space="preserve">high excitation </t>
    </r>
  </si>
  <si>
    <r>
      <t xml:space="preserve">test Dlc 1.3;  thrust curve ; hs = 0.145 ; Tp = 1.72 ; batterie voltage = 51.95;no act dyn, </t>
    </r>
    <r>
      <rPr>
        <b/>
        <sz val="10"/>
        <color rgb="FFFF0000"/>
        <rFont val="Arial"/>
        <family val="2"/>
      </rPr>
      <t xml:space="preserve">stopped high pitch </t>
    </r>
  </si>
  <si>
    <r>
      <t xml:space="preserve">decay testTp = 1.74 ; batterie volatge = 51.8;  act dyn
</t>
    </r>
    <r>
      <rPr>
        <b/>
        <sz val="10"/>
        <color rgb="FFFF0000"/>
        <rFont val="Arial"/>
        <family val="2"/>
      </rPr>
      <t>Stopped -- Count FAST was increasing a lot</t>
    </r>
  </si>
  <si>
    <r>
      <t xml:space="preserve">controller ASTW; Uw = 13.9 ; TI= 9 ;  uw_13_9_TI_9_LS2N file is used ; Batterie voltage = 51.66 ; </t>
    </r>
    <r>
      <rPr>
        <b/>
        <sz val="10"/>
        <color rgb="FFFF0000"/>
        <rFont val="Arial"/>
        <family val="2"/>
      </rPr>
      <t xml:space="preserve">failed : high force requested </t>
    </r>
  </si>
  <si>
    <r>
      <t>controller ASTW; Uw = 13.9 ; TI= 9 ;  uw_13_9_TI_9_LS2N file is used ; Batterie voltage = 51.66 ;</t>
    </r>
    <r>
      <rPr>
        <b/>
        <sz val="10"/>
        <color rgb="FFFF0000"/>
        <rFont val="Arial"/>
        <family val="2"/>
      </rPr>
      <t>stoped before turning the actuator o</t>
    </r>
    <r>
      <rPr>
        <sz val="10"/>
        <rFont val="Arial"/>
        <family val="2"/>
      </rPr>
      <t>n because  Benjamin had a proble</t>
    </r>
    <r>
      <rPr>
        <b/>
        <sz val="10"/>
        <color rgb="FFFF0000"/>
        <rFont val="Arial"/>
        <family val="2"/>
      </rPr>
      <t>m</t>
    </r>
  </si>
  <si>
    <r>
      <t>controller ASTW; Uw = 13.9 ; TI= 9 ;  uw_13_9_TI_9_LS2N file is used ; Batterie voltage = 51.9; s</t>
    </r>
    <r>
      <rPr>
        <b/>
        <sz val="10"/>
        <color rgb="FFFF0000"/>
        <rFont val="Arial"/>
        <family val="2"/>
      </rPr>
      <t xml:space="preserve">toped after 2 min due hub oscillations </t>
    </r>
  </si>
  <si>
    <r>
      <t xml:space="preserve">controller ODIN ; Uw = 13.9 ; TI= 9 ; uw_13_9_TI_9_ODIN file is used; </t>
    </r>
    <r>
      <rPr>
        <b/>
        <sz val="10"/>
        <color rgb="FFFF0000"/>
        <rFont val="Arial"/>
        <family val="2"/>
      </rPr>
      <t>Count FAST = 30;</t>
    </r>
  </si>
  <si>
    <t>ASTW</t>
  </si>
  <si>
    <t>?</t>
  </si>
  <si>
    <t>Ref</t>
  </si>
  <si>
    <t>Dyncomp</t>
  </si>
  <si>
    <r>
      <t>test dlc 1.2; ref  ;hs = 0.108 ; Tp = 1.58 ; batterie voltage = 52.42</t>
    </r>
    <r>
      <rPr>
        <b/>
        <sz val="10"/>
        <color rgb="FFFF0000"/>
        <rFont val="Arial"/>
        <family val="2"/>
      </rPr>
      <t xml:space="preserve">, system monitoring count = 118; Count FAST = 18; hub body losses at 180 and 400 seconds; </t>
    </r>
  </si>
  <si>
    <r>
      <t xml:space="preserve">controller ODIN ; Uw = 13.9 ; TI= 9 ; uw_13_9_TI_9_ODIN file is used; </t>
    </r>
    <r>
      <rPr>
        <b/>
        <sz val="10"/>
        <color rgb="FFFF0000"/>
        <rFont val="Arial"/>
        <family val="2"/>
      </rPr>
      <t>Count FAST = 1482;</t>
    </r>
  </si>
  <si>
    <t>SW_SPAR_steps_wind_ODIN_01</t>
  </si>
  <si>
    <t>none</t>
  </si>
  <si>
    <t>SW_SPAR_act_ref_DLC_1_3_uw_14_0_ODIN_Turb_test02_Num1</t>
  </si>
  <si>
    <t>SW_SPAR_act_dyn_comp_DLC_1_2_uw_11_4_ODIN_Turb_test02_Num0</t>
  </si>
  <si>
    <t>SW_SPAR_act_ref_DLC_1_2_uw_11_4_ODIN_Turb_test02</t>
  </si>
  <si>
    <t>SW_SPAR_act_ref_DLC_1_2_uw_13_9_ODIN_Turb_test04</t>
  </si>
  <si>
    <t>SW_SPAR_act_ref_DLC_1_2_uw_13_9_ODIN_Turb_test02</t>
  </si>
  <si>
    <t>Waves only</t>
  </si>
  <si>
    <t>DLC 1.2; Hs =3m; Tp =12s  Uw=13,9 m/s; Ti=13%; act ref</t>
  </si>
  <si>
    <t>DLC 1.6; Hs =9,4m; Tp =13,8s  Uw=13,9 m/s; Ti=13%; act ref</t>
  </si>
  <si>
    <t>DLC 1.6; Hs =7,7m; Tp =12,4s  Uw=11,4 m/s; Ti=15%; act dyncomp; Nacelle Dof=0</t>
  </si>
  <si>
    <t>DLC 1.2; Hs =2.2; Tp =11  Uw=11,4 m/s; Ti=15%; act =dyncomp; Nacelle Dof =0;</t>
  </si>
  <si>
    <t>Increasing wind speed for controller characterization</t>
  </si>
  <si>
    <r>
      <t xml:space="preserve">controller ODIN ; Uw = 13.9 ; TI= 13 ;batterie 51.45 ; </t>
    </r>
    <r>
      <rPr>
        <b/>
        <sz val="10"/>
        <color rgb="FFFF0000"/>
        <rFont val="Arial"/>
        <family val="2"/>
      </rPr>
      <t>stoped during FAST INIT</t>
    </r>
  </si>
  <si>
    <r>
      <t xml:space="preserve">DLC 1.2; Hs =2.2; Tp =11  Uw=11,4 m/s; Ti=15%; </t>
    </r>
    <r>
      <rPr>
        <b/>
        <sz val="10"/>
        <color rgb="FFFF0000"/>
        <rFont val="Arial"/>
        <family val="2"/>
      </rPr>
      <t>stoped at 90s</t>
    </r>
  </si>
  <si>
    <r>
      <t xml:space="preserve">DLC 1.2; Hs =2.2; Tp =11  Uw=11,4 m/s; Ti=15%; act ref; </t>
    </r>
    <r>
      <rPr>
        <b/>
        <sz val="10"/>
        <rFont val="Arial"/>
        <family val="2"/>
      </rPr>
      <t>Count FAST =11;</t>
    </r>
  </si>
  <si>
    <t>DTU_fixed</t>
  </si>
  <si>
    <t>SAST</t>
  </si>
  <si>
    <t>CT</t>
  </si>
  <si>
    <t>Fixed</t>
  </si>
  <si>
    <r>
      <t xml:space="preserve">test DLC 1.6 ;  no control ; Tp= 2.18  Hs = 0.235;battery voltage = 52.01; </t>
    </r>
    <r>
      <rPr>
        <b/>
        <sz val="10"/>
        <color rgb="FFFF0000"/>
        <rFont val="Arial"/>
        <family val="2"/>
      </rPr>
      <t>failed</t>
    </r>
  </si>
  <si>
    <r>
      <t>petite difference entre force reference et thrust au debut mais après non, temp moteur = 24 au debut , system monitoring count =280 ; fast count = 0, moteur temp à la fin = 36;</t>
    </r>
    <r>
      <rPr>
        <b/>
        <sz val="10"/>
        <color rgb="FFFF0000"/>
        <rFont val="Arial"/>
        <family val="2"/>
      </rPr>
      <t xml:space="preserve"> fast filter seems not working</t>
    </r>
  </si>
  <si>
    <t>SW_SPAR_act_ref_DLC_1_2_uw_11_4_DTU_Turb_test02</t>
  </si>
  <si>
    <t>Thrust curve</t>
  </si>
  <si>
    <r>
      <t xml:space="preserve">test dlc 1.2 ; ref; hs = 0.155 ; Tp = 1.98  ; batterie voltage = 52.16 ; </t>
    </r>
    <r>
      <rPr>
        <b/>
        <sz val="10"/>
        <color rgb="FFFF0000"/>
        <rFont val="Arial"/>
        <family val="2"/>
      </rPr>
      <t>wave maker stoped before at the end</t>
    </r>
    <r>
      <rPr>
        <sz val="10"/>
        <rFont val="Arial"/>
        <family val="2"/>
        <charset val="1"/>
      </rPr>
      <t xml:space="preserve">; </t>
    </r>
    <r>
      <rPr>
        <b/>
        <sz val="10"/>
        <color rgb="FFFF0000"/>
        <rFont val="Arial"/>
        <family val="2"/>
      </rPr>
      <t xml:space="preserve"> Strange : jump in Tower deflection at the beginning</t>
    </r>
  </si>
  <si>
    <t>ref</t>
  </si>
  <si>
    <r>
      <t>test 1.6, act dyn comp ;Tp= 2.37  Hs = 0.273;battery voltage = 52;</t>
    </r>
    <r>
      <rPr>
        <b/>
        <sz val="10"/>
        <color rgb="FFFF0000"/>
        <rFont val="Arial"/>
        <family val="2"/>
      </rPr>
      <t xml:space="preserve"> count fast = 30615 ;</t>
    </r>
  </si>
  <si>
    <r>
      <t xml:space="preserve">test 1.2,  ref ;Tp= 1.9; Hs = 0.076;  </t>
    </r>
    <r>
      <rPr>
        <b/>
        <sz val="10"/>
        <color rgb="FFFF0000"/>
        <rFont val="Arial"/>
        <family val="2"/>
      </rPr>
      <t>Count FAST = 1306</t>
    </r>
  </si>
  <si>
    <r>
      <t xml:space="preserve">test 1.6 ;  ref ; Tp= 2.18  Hs = 0.235;battery voltage = 50.5; </t>
    </r>
    <r>
      <rPr>
        <b/>
        <sz val="10"/>
        <color rgb="FFFF0000"/>
        <rFont val="Arial"/>
        <family val="2"/>
      </rPr>
      <t>WRONg X FRAME ; STOPED AT 30s</t>
    </r>
  </si>
  <si>
    <t>SW_SPAR_act_ref_DLC_1_2_uw_13_9_DTU_Turb_test02</t>
  </si>
  <si>
    <t>test 1.2,  ref ;Tp= 1.9; Hs = 0.076; Count FAST = 0;</t>
  </si>
  <si>
    <t>decay tests in SIL at 11.0 m/s, Pitch decay ; Nacelle Dof=0</t>
  </si>
  <si>
    <t>SW_SPAR_act_dyn_comp_DLC_1_2_uw_10_DTU_Turb_test01</t>
  </si>
  <si>
    <t>DLC 1.2; Hs =2.2; Tp =11  Turb Wind at 10.3 m/s; act=dyncomp;</t>
  </si>
  <si>
    <t>SW_SPAR_act_ref_DLC_1_2_uw_10_DTU_Turb_Num_0_test01</t>
  </si>
  <si>
    <t>DLC 1.2; Hs =2.2; Tp =11  Turb Wind at 10.3 m/s; act = Ref; Nacelle dof =0;</t>
  </si>
  <si>
    <t>SW_SPAR_act_ref_DLC_1_2_uw_10_DTU_Turb_test03</t>
  </si>
  <si>
    <t>SW_SPAR_act_ref_DLC_1_2_uw_11_4_no_control_Turb_test01_Num0</t>
  </si>
  <si>
    <t>DLC 1.2; Hs =2.2; Tp =11  Uw=11,4 m/s; Ti=15%; act = Ref; Nacelle Dof =0;</t>
  </si>
  <si>
    <t>dyncomp</t>
  </si>
  <si>
    <t>SW_SPAR_decay_twr_01</t>
  </si>
  <si>
    <t>SW_SPAR_SIL_test_20</t>
  </si>
  <si>
    <t>SW_SPAR_SIL_test_irregular_waves_03</t>
  </si>
  <si>
    <t>SIL</t>
  </si>
  <si>
    <t>BUG</t>
  </si>
  <si>
    <t>Yes</t>
  </si>
  <si>
    <t>Bug description</t>
  </si>
  <si>
    <t>deg to rad *2 !</t>
  </si>
  <si>
    <t>SW_SPAR_decay_pitch_15N_01</t>
  </si>
  <si>
    <t>decay</t>
  </si>
  <si>
    <t>SW_SPAR_decay_pitch_SIL_01</t>
  </si>
  <si>
    <t>SW_SPAR_decay_roll_twrY_01</t>
  </si>
  <si>
    <t>Hammer</t>
  </si>
  <si>
    <t>SW_SPAR_test_FAST_04_no_dyn_comp_02</t>
  </si>
  <si>
    <t>SW_SPAR_test_FAST_04_no_dyn_comp</t>
  </si>
  <si>
    <t>SW_SPAR_test_FAST_04</t>
  </si>
  <si>
    <t>SW_SPAR_test_FAST_01</t>
  </si>
  <si>
    <t>SW_SPAR_test_FAST_03</t>
  </si>
  <si>
    <t>SW_SPAR_steps_wind_03</t>
  </si>
  <si>
    <t>SW_SPAR_steps_wind_01</t>
  </si>
  <si>
    <r>
      <t xml:space="preserve">Step of  incident wind speed; </t>
    </r>
    <r>
      <rPr>
        <b/>
        <sz val="10"/>
        <color rgb="FFFF0000"/>
        <rFont val="Arial"/>
        <family val="2"/>
      </rPr>
      <t>Stopped</t>
    </r>
  </si>
  <si>
    <t>SW_SPAR_mooring_decay_test01</t>
  </si>
  <si>
    <t>waves + steady force</t>
  </si>
  <si>
    <t>tau = 0,03</t>
  </si>
  <si>
    <t>tau =0.025</t>
  </si>
  <si>
    <t>tau =0.025; full delay theoretical</t>
  </si>
  <si>
    <t>'SW_SPAR_v2_act_dyn_comp_uw_18_0_TI_17_Numeric_1_DTU_Bs_test02'</t>
  </si>
  <si>
    <t>'SW_SPAR_uw_18_0_TI_17_Numeric_1_DTU_Bsl_perf_deter_01_test_01'</t>
  </si>
  <si>
    <t>'SW_SPAR_uw_18_0_TI_17_Numeric_1_DTU_Bsl_perf_deter_02_test_01'</t>
  </si>
  <si>
    <t>'SW_SPAR_uw_18_0_TI_17_Numeric_1_DTU_Bsl_perf_deter_04_test_01'</t>
  </si>
  <si>
    <t>'SW_SPAR_v2_1_3_no_control_uw_18_0_TI_17_Numeric_1_DTU_Bsl_test01'</t>
  </si>
  <si>
    <t>'SW_SPAR_uw_18_0_TI_17_Numeric_1_DTU_Bsl_ct_test_03'</t>
  </si>
  <si>
    <t>'SW_SPAR_uw_18_0_TI_17_Numeric_1_DTU_Bsl_fixed_test_01'</t>
  </si>
  <si>
    <t>missing_meas_fsamp</t>
  </si>
  <si>
    <t>time_RT_missing</t>
  </si>
  <si>
    <t>delay_accelero</t>
  </si>
  <si>
    <t>'SW_SPAR_11_mars_uw_11_4_TI_15_ODIN_test01'</t>
  </si>
  <si>
    <t>'SW_SPAR_11_mars_uw_17_9_TI_12_ODIN_test01'</t>
  </si>
  <si>
    <t>'SW_SPAR_DLC_1_2_uw_13_9_TI_13_Numeric_1_no_control_test02'</t>
  </si>
  <si>
    <t>'SW_SPAR_DLC_1_6_uw_13_9_TI_13_Numeric_1_ct_test01'</t>
  </si>
  <si>
    <t>'SW_SPAR_DLC_1_6_uw_13_9_TI_13_Numeric_1_fixed_test01'</t>
  </si>
  <si>
    <t>'SW_SPAR_DLC_1_6_uw_13_9_TI_13_Numeric_1_no_control_test01'</t>
  </si>
  <si>
    <t>'SW_SPAR_DLC_1_x_uw_11_4_TI_15_Numeric_1_DTU_Bsl_predict_kalman_test_01'</t>
  </si>
  <si>
    <t>'SW_SPAR_DLC_1_x_uw_11_4_TI_15_Numeric_1_DTU_Bsl_thrust_curve_test_01'</t>
  </si>
  <si>
    <t>'SW_SPAR_DLC_1_x_uw_11_4_TI_15_Numeric_1_DTU_Bsl_wo_kalman_test_01'</t>
  </si>
  <si>
    <t>'SW_SPAR_act_dyn_comp_DLC_1_2_uw_17_9_TI_12_Numeric_1_DTU_Bsl_test01'</t>
  </si>
  <si>
    <t>'SW_SPAR_act_dyn_comp_DLC_1_2_uw_22_1_TI_12_Numeric_1_DTU_Bsl_test01'</t>
  </si>
  <si>
    <t>NaN</t>
  </si>
  <si>
    <t>'SW_SPAR_act_dyn_comp_uw_13_9_TI_9_Numeric_1_DTU_Bsl_test01'</t>
  </si>
  <si>
    <t>'SW_SPAR_act_dyn_comp_uw_13_9_TI_9_Numeric_1_DTU_Bsl_test04'</t>
  </si>
  <si>
    <t>'SW_SPAR_act_dyncomp_decay_uw_11_4_DTU_Bsl_test_01'</t>
  </si>
  <si>
    <t>'SW_SPAR_act_dyncomp_decay_uw_11_4_DTU_Bsl_test_02'</t>
  </si>
  <si>
    <t>'SW_SPAR_act_ref_decay_uw_11_4_DTU_Bsl_test_01'</t>
  </si>
  <si>
    <t>'SW_SPAR_ct_uw_13_9_TI_9_Numeric_1_DTU_Bsl_test01'</t>
  </si>
  <si>
    <t>'SW_SPAR_ct_uw_13_9_TI_9_Numeric_1_DTU_Bsl_test02'</t>
  </si>
  <si>
    <t>'SW_SPAR_ct_uw_13_9_TI_9_Numeric_1_DTU_Bsl_test03'</t>
  </si>
  <si>
    <t>'SW_SPAR_force_noise_test_01'</t>
  </si>
  <si>
    <t>'SW_SPAR_m_uw_13_9_TI_9_ASTW_test01'</t>
  </si>
  <si>
    <t>'SW_SPAR_m_uw_13_9_TI_9_ASTW_test02'</t>
  </si>
  <si>
    <t>'SW_SPAR_m_uw_13_9_TI_9_ASTW_test03'</t>
  </si>
  <si>
    <t>'SW_SPAR_m_uw_13_9_TI_9_ASTW_test04'</t>
  </si>
  <si>
    <t>'SW_SPAR_m_uw_13_9_TI_9_ODIN_test01'</t>
  </si>
  <si>
    <t>'SW_SPAR_m_uw_13_9_TI_9_ODIN_test02'</t>
  </si>
  <si>
    <t>'SW_SPAR_m_uw_13_9_TI_9_SAST_test01'</t>
  </si>
  <si>
    <t>'SW_SPAR_mooring_decay_test01'</t>
  </si>
  <si>
    <t>'SW_SPAR_ref_DLC_1_2_uw_17_9_TI_12_Numeric_1_DTU_Bsl_test01'</t>
  </si>
  <si>
    <t>'SW_SPAR_ref_DLC_1_2_uw_22_1_TI_12_Numeric_1_DTU_Bsl_test01'</t>
  </si>
  <si>
    <t>'SW_SPAR_ref_uw_13_9_TI_9_Numeric_1_DTU_Bsl_test01'</t>
  </si>
  <si>
    <t>'SW_SPAR_steps_wind_LS2N_beckhoff_test_01'</t>
  </si>
  <si>
    <t>'SW_SPAR_steps_wind_LS2N_beckhoff_test_02'</t>
  </si>
  <si>
    <t>'SW_SPAR_uw_11_4_TI_15_Numeric_1_DTU_Bsl_perf_deter_01_test_01'</t>
  </si>
  <si>
    <t>'SW_SPAR_uw_11_4_TI_15_Numeric_1_DTU_Bsl_perf_deter_03_test_01'</t>
  </si>
  <si>
    <t>'SW_SPAR_uw_11_4_TI_15_Numeric_1_DTU_Bsl_perf_deter_04_test_01'</t>
  </si>
  <si>
    <t>'SW_SPAR_uw_11_4_steady_Numeric_1_DTU_Bsl_ct_decay_test01'</t>
  </si>
  <si>
    <t>'SW_SPAR_uw_11_4_steady_Numeric_1_DTU_Bsl_fixed_decay_test01'</t>
  </si>
  <si>
    <t>'SW_SPAR_uw_11_4_steady_Numeric_1_DTU_Bsl_thrust_curve_decay_test01'</t>
  </si>
  <si>
    <t>'SW_SPAR_uw_11_4_steady_RW_1_DTU_Bsl_ct_test01'</t>
  </si>
  <si>
    <t>'SW_SPAR_uw_11_4_steady_RW_1_DTU_Bsl_fixed_test01'</t>
  </si>
  <si>
    <t>'SW_SPAR_uw_11_4_steady_RW_1_DTU_Bsl_ref_test01'</t>
  </si>
  <si>
    <t>'SW_SPAR_uw_11_4_steady_RW_2_DTU_Bsl_ct_test01'</t>
  </si>
  <si>
    <t>'SW_SPAR_uw_11_4_steady_RW_2_DTU_Bsl_fixed_test01'</t>
  </si>
  <si>
    <t>'SW_SPAR_uw_11_4_steady_RW_2_DTU_Bsl_ref_test01'</t>
  </si>
  <si>
    <t>'SW_SPAR_uw_13_9_TI_9_Numeric_1_ASTW_test01'</t>
  </si>
  <si>
    <t>'SW_SPAR_uw_13_9_TI_9_Numeric_1_ASTW_test02'</t>
  </si>
  <si>
    <t>'SW_SPAR_uw_13_9_TI_9_Numeric_1_ASTW_test03'</t>
  </si>
  <si>
    <t>'SW_SPAR_uw_13_9_TI_9_Numeric_1_ODIN_test01'</t>
  </si>
  <si>
    <t>'SW_SPAR_uw_13_9_TI_9_Numeric_1_SAST_test02'</t>
  </si>
  <si>
    <t>'SW_SPAR_uw_13_9_TI_9_Numeric_1_no_control'</t>
  </si>
  <si>
    <t>'SW_SPAR_uw_13_9_steady_Numeric_1_DTU_Bsl_act_dyn_decay_test01'</t>
  </si>
  <si>
    <t>'SW_SPAR_uw_13_9_steady_Numeric_1_DTU_Bsl_ct_decay_test01'</t>
  </si>
  <si>
    <t>'SW_SPAR_uw_13_9_steady_Numeric_1_DTU_Bsl_fixed_decay_test01'</t>
  </si>
  <si>
    <t>'SW_SPAR_uw_13_9_steady_Numeric_1_DTU_Bsl_ref_decay_test01'</t>
  </si>
  <si>
    <t>'SW_SPAR_uw_13_9_steady_RW_3_DTU_Bsl_ct_test01'</t>
  </si>
  <si>
    <t>'SW_SPAR_uw_13_9_steady_RW_3_DTU_Bsl_fixed_test01'</t>
  </si>
  <si>
    <t>'SW_SPAR_uw_13_9_steady_RW_3_DTU_Bsl_ref_test01'</t>
  </si>
  <si>
    <t>'SW_SPAR_uw_18_0_TI_17_Numeric_1_DTU_Bsl_ct_test_02'</t>
  </si>
  <si>
    <t>'SW_SPAR_uw_18_0_TI_17_Numeric_1_DTU_Bsl_thrust curve_test_01'</t>
  </si>
  <si>
    <t>'SW_SPAR_uw_18_0_TI_17_Numeric_1_DTU_Bsl_thrust curve_test_02'</t>
  </si>
  <si>
    <t>'SW_SPAR_v2_1_3_ref_uw_18_0_TI_17_Numeric_1_DTU_Bsl_test01'</t>
  </si>
  <si>
    <t>'SW_SPAR_v2_1_x_uw_11_4_TI_15_Numeric_1_no_control_test01'</t>
  </si>
  <si>
    <t>'SW_SPAR_v2_DLC_1_6_uw_11_4_TI_15_Numeric_1_no_control_test01'</t>
  </si>
  <si>
    <t>'SW_SPAR_v2_HS_0113_Tp_1_74_steady_thrust_19N_01'</t>
  </si>
  <si>
    <t>'SW_SPAR_v2_HS_0113_Tp_1_74_steady_thrust_19N_02'</t>
  </si>
  <si>
    <t>'SW_SPAR_v2_Kalman_debug_01'</t>
  </si>
  <si>
    <t>'SW_SPAR_v2_Kalman_debug_16'</t>
  </si>
  <si>
    <t>'SW_SPAR_v2_act_dyn_comp_DLC_1_2_uw_11_4_DTU_Turb_Num_1_test01'</t>
  </si>
  <si>
    <t>'SW_SPAR_v2_act_dyn_comp_DLC_1_2_uw_13_9_TI_13_Numeric_1_DTU_Bsl_test01'</t>
  </si>
  <si>
    <t>'SW_SPAR_v2_act_dyn_comp_DLC_1_2_uw_17_9_DTU_Turb_Num_1_test01'</t>
  </si>
  <si>
    <t>'SW_SPAR_v2_act_dyn_comp_DLC_1_6_uw_13_9_TI_13_Numeric_1_DTU_Bsl_priority2_test01'</t>
  </si>
  <si>
    <t>'SW_SPAR_v2_act_dyn_comp_DLC_1_6_uw_13_9_TI_13_Numeric_1_DTU_Bsl_test01'</t>
  </si>
  <si>
    <t>'SW_SPAR_v2_act_dyn_comp_DLC_1_X_uw_11_4_DTU_Turb_Num_1_test04'</t>
  </si>
  <si>
    <t>'SW_SPAR_v2_act_dyn_comp_DLC_1_x_uw_13_9_TI_13_Numeric_1_DTU_Bsl_test01'</t>
  </si>
  <si>
    <t>'SW_SPAR_v2_act_dyn_comp__DLC_1_6_uw_11_4_TI_15_Numeric_1_DTU_Bsl_test01'</t>
  </si>
  <si>
    <t>'SW_SPAR_v2_act_dyn_comp_uw_14_0_TI_20_Numeric_1_DTU_Bsl_test01'</t>
  </si>
  <si>
    <t>'SW_SPAR_v2_act_dyn_comp_uw_18_0_TI_17_Numeric_1_DTU_Bs_test01'</t>
  </si>
  <si>
    <t>'SW_SPAR_v2_act_dyn_comp_visit_01'</t>
  </si>
  <si>
    <t>'SW_SPAR_v2_check_positions_01'</t>
  </si>
  <si>
    <t>'SW_SPAR_v2_check_positions_02'</t>
  </si>
  <si>
    <t>'SW_SPAR_v2_ct_DLC_1_6_uw_11_4_TI_15_Numeric_1_DTU_Bsl_test01'</t>
  </si>
  <si>
    <t>'SW_SPAR_v2_ct_DLC_1_6_uw_11_4_TI_15_Numeric_1_DTU_Bsl_test02'</t>
  </si>
  <si>
    <t>'SW_SPAR_v2_ct_DLC_1_6_uw_11_4_TI_15_Numeric_1_DTU_Bsl_test03'</t>
  </si>
  <si>
    <t>'SW_SPAR_v2_ct_DLC_1_6_uw_11_4_TI_15_Numeric_1_DTU_Bsl_test04'</t>
  </si>
  <si>
    <t>'SW_SPAR_v2_ct_DLC_1_6_uw_11_4_TI_15_Numeric_1_DTU_Bsl_test05'</t>
  </si>
  <si>
    <t>'SW_SPAR_v2_decay_twr_01'</t>
  </si>
  <si>
    <t>'SW_SPAR_v2_decay_twr_02'</t>
  </si>
  <si>
    <t>'SW_SPAR_v2_decay_twr_03'</t>
  </si>
  <si>
    <t>'SW_SPAR_v2_decay_twr_04'</t>
  </si>
  <si>
    <t>'SW_SPAR_v2_decay_twr_05'</t>
  </si>
  <si>
    <t>'SW_SPAR_v2_fixed_DLC_1_6_uw_11_4_TI_15_Numeric_1_DTU_Bsl_test01'</t>
  </si>
  <si>
    <t>'SW_SPAR_v2_fixed_DLC_1_6_uw_11_4_TI_15_Numeric_1_DTU_Bsl_test02'</t>
  </si>
  <si>
    <t>'SW_SPAR_v2_identification_01'</t>
  </si>
  <si>
    <t>'SW_SPAR_v2_identification_02'</t>
  </si>
  <si>
    <t>'SW_SPAR_v2_identification_03'</t>
  </si>
  <si>
    <t>'SW_SPAR_v2_identification_04'</t>
  </si>
  <si>
    <t>'SW_SPAR_v2_identification_sinus_01'</t>
  </si>
  <si>
    <t>'SW_SPAR_v2_identification_sinus_02'</t>
  </si>
  <si>
    <t>'SW_SPAR_v2_identification_sinus_03'</t>
  </si>
  <si>
    <t>'SW_SPAR_v2_identification_sinus_04'</t>
  </si>
  <si>
    <t>'SW_SPAR_v2_linear_ramp_thrust_01'</t>
  </si>
  <si>
    <t>'SW_SPAR_v2_linear_ramp_thrust_02'</t>
  </si>
  <si>
    <t>'SW_SPAR_v2_linear_ramp_thrust_03'</t>
  </si>
  <si>
    <t>'SW_SPAR_v2_linear_ramp_thrust_04'</t>
  </si>
  <si>
    <t>'SW_SPAR_v2_linear_ramp_thrust_05'</t>
  </si>
  <si>
    <t>'SW_SPAR_v2_linear_ramp_thrust_06'</t>
  </si>
  <si>
    <t>'SW_SPAR_v2_linear_ramp_thrust_07'</t>
  </si>
  <si>
    <t>'SW_SPAR_v2_linear_ramp_thrust_08'</t>
  </si>
  <si>
    <t>'SW_SPAR_v2_linear_ramp_thrust_09'</t>
  </si>
  <si>
    <t>'SW_SPAR_v2_perf_deter_01_DLC_1_6_uw_11_4_TI_15_Numeric_1_DTU_Bsl_test01'</t>
  </si>
  <si>
    <t>'SW_SPAR_v2_perf_deter_01_DLC_1_6_uw_11_4_TI_15_Numeric_1_DTU_Bsl_test02'</t>
  </si>
  <si>
    <t>'SW_SPAR_v2_perf_deter_03_DLC_1_6_uw_11_4_TI_15_Numeric_1_DTU_Bsl_test02'</t>
  </si>
  <si>
    <t>'SW_SPAR_v2_pull_out_test01'</t>
  </si>
  <si>
    <t>'SW_SPAR_v2_ramp_steps_01'</t>
  </si>
  <si>
    <t>'SW_SPAR_v2_ramp_steps_02'</t>
  </si>
  <si>
    <t>'SW_SPAR_v2_ramp_steps_0_20_p_01'</t>
  </si>
  <si>
    <t>'SW_SPAR_v2_ramp_steps_0_40_p_01'</t>
  </si>
  <si>
    <t>'SW_SPAR_v2_ramp_steps_0_40_p_01_battery_51_5'</t>
  </si>
  <si>
    <t>'SW_SPAR_v2_ref_DLC_1_2_uw_13_9_TI_13_Numeric_1_DTU_Bsl_test01'</t>
  </si>
  <si>
    <t>'SW_SPAR_v2_ref_DLC_1_6_uw_13_9_TI_13_Numeric_1_DTU_Bsl_test01'</t>
  </si>
  <si>
    <t>'SW_SPAR_v2_ref_DLC_1_6_uw_13_9_TI_13_Numeric_1_DTU_Bsl_test02'</t>
  </si>
  <si>
    <t>'SW_SPAR_v2_ref_DLC_1_6_uw_13_9_TI_13_Numeric_1_DTU_Bsl_test03'</t>
  </si>
  <si>
    <t>'SW_SPAR_v2_ref__DLC_1_6_uw_11_4_TI_15_Numeric_1_DTU_Bsl_test01'</t>
  </si>
  <si>
    <t>'SW_SPAR_5Hz_noise_01'</t>
  </si>
  <si>
    <t>'SW_SPAR_Group_7_decay_heave_01'</t>
  </si>
  <si>
    <t>'SW_SPAR_Group_7_decay_pitch_01'</t>
  </si>
  <si>
    <t>'SW_SPAR_Group_7_decay_surge_01'</t>
  </si>
  <si>
    <t>'SW_SPAR_Group_7_irregular_waves_01'</t>
  </si>
  <si>
    <t>'SW_SPAR_Group_7_irregular_waves_02'</t>
  </si>
  <si>
    <t>'SW_SPAR_Group_7_irregular_waves_03'</t>
  </si>
  <si>
    <t>'SW_SPAR_Group_7_irregular_waves_withwind_01'</t>
  </si>
  <si>
    <t>'SW_SPAR_Group_7_pull_out_02'</t>
  </si>
  <si>
    <t>'SW_SPAR_Group_7_regular_waves_01'</t>
  </si>
  <si>
    <t>'SW_SPAR_Group_7_regular_waves_02'</t>
  </si>
  <si>
    <t>'SW_SPAR_Group_7_regular_waves_03'</t>
  </si>
  <si>
    <t>'SW_SPAR_Group_7_regular_waves_04'</t>
  </si>
  <si>
    <t>'SW_SPAR_Group_7_regular_waves_05'</t>
  </si>
  <si>
    <t>'SW_SPAR_Group_A_heave_decay_01'</t>
  </si>
  <si>
    <t>'SW_SPAR_Group_A_irregular_wave_01'</t>
  </si>
  <si>
    <t>'SW_SPAR_Group_A_pitch_decay_inwaves_01'</t>
  </si>
  <si>
    <t>'SW_SPAR_Group_A_regular_wave_01'</t>
  </si>
  <si>
    <t>'SW_SPAR_Group_A_regular_wave_02'</t>
  </si>
  <si>
    <t>'SW_SPAR_Group_A_regular_wave_03'</t>
  </si>
  <si>
    <t>'SW_SPAR_Group_A_regular_wave_04'</t>
  </si>
  <si>
    <t>'SW_SPAR_Group_A_regular_wave_05'</t>
  </si>
  <si>
    <t>'SW_SPAR_Group_A_surge_decay_inwaves_01'</t>
  </si>
  <si>
    <t>'SW_SPAR_Group_A_surge_decay_inwaves_02'</t>
  </si>
  <si>
    <t>'SW_SPAR_Group_EI_1_decay_heave_01'</t>
  </si>
  <si>
    <t>'SW_SPAR_Group_EI_1_decay_pitch_in_wave_01'</t>
  </si>
  <si>
    <t>'SW_SPAR_Group_EI_1_decay_surge_in_wave_01'</t>
  </si>
  <si>
    <t>'SW_SPAR_Group_EI_1_irregular_wave_01'</t>
  </si>
  <si>
    <t>'SW_SPAR_Group_EI_1_irregular_wave_02_with_wind_01'</t>
  </si>
  <si>
    <t>'SW_SPAR_Group_EI_1_regular_wave_01'</t>
  </si>
  <si>
    <t>'SW_SPAR_Group_EI_1_regular_wave_02'</t>
  </si>
  <si>
    <t>'SW_SPAR_Group_EI_1_regular_wave_02_with_thrust_01'</t>
  </si>
  <si>
    <t>'SW_SPAR_Group_EI_1_regular_wave_02_with_wind_01'</t>
  </si>
  <si>
    <t>'SW_SPAR_Group_EI_1_regular_wave_03'</t>
  </si>
  <si>
    <t>'SW_SPAR_Group_EI_1_regular_wave_04'</t>
  </si>
  <si>
    <t>'SW_SPAR_Group_EI_2_heave_decay_01'</t>
  </si>
  <si>
    <t>'SW_SPAR_Group_EI_2_irregular_wave_02_with_wind'</t>
  </si>
  <si>
    <t>'SW_SPAR_Group_EI_2_pitch_decay_01'</t>
  </si>
  <si>
    <t>'SW_SPAR_Group_EI_2_regular_wave_01'</t>
  </si>
  <si>
    <t>'SW_SPAR_Group_EI_2_regular_wave_02'</t>
  </si>
  <si>
    <t>'SW_SPAR_Group_EI_2_regular_wave_03'</t>
  </si>
  <si>
    <t>'SW_SPAR_Group_EI_2_regular_wave_04_with_wind'</t>
  </si>
  <si>
    <t>'SW_SPAR_Group_EI_2_regular_wave_05_with_wind'</t>
  </si>
  <si>
    <t>'SW_SPAR_Group_EI_2_surge_decay_01'</t>
  </si>
  <si>
    <t>'SW_SPAR_Group_EI_3_heave_decay_01'</t>
  </si>
  <si>
    <t>'SW_SPAR_Group_EI_3_irregular_wave_01'</t>
  </si>
  <si>
    <t>'SW_SPAR_Group_EI_3_pitch_decay_01_SIL_11mps'</t>
  </si>
  <si>
    <t>'SW_SPAR_Group_EI_3_regular_wave_01'</t>
  </si>
  <si>
    <t>'SW_SPAR_Group_EI_3_regular_wave_02'</t>
  </si>
  <si>
    <t>'SW_SPAR_Group_EI_3_regular_wave_04_SIL_11mps'</t>
  </si>
  <si>
    <t>'SW_SPAR_Group_EI_3_surge_decay_01_in_waves'</t>
  </si>
  <si>
    <t>'SW_SPAR_Group_EI_4_heave_decay_01'</t>
  </si>
  <si>
    <t>'SW_SPAR_Group_EI_4_irregular_wave_01_thrust_20N'</t>
  </si>
  <si>
    <t>'SW_SPAR_Group_EI_4_pitch_decay_01'</t>
  </si>
  <si>
    <t>'SW_SPAR_Group_EI_4_regular_wave_01'</t>
  </si>
  <si>
    <t>'SW_SPAR_Group_EI_4_regular_wave_03'</t>
  </si>
  <si>
    <t>'SW_SPAR_Group_EI_4_regular_wave_04'</t>
  </si>
  <si>
    <t>'SW_SPAR_Group_EI_4_surge_decay_01_in_waves'</t>
  </si>
  <si>
    <t>'SW_SPAR_Group_EI_5_heave_decay_01'</t>
  </si>
  <si>
    <t>'SW_SPAR_Group_EI_5_irregular_wave_01_SIL_11mps_NTM'</t>
  </si>
  <si>
    <t>'SW_SPAR_Group_EI_5_pitch_decay_01'</t>
  </si>
  <si>
    <t>'SW_SPAR_Group_EI_5_regular_wave_01'</t>
  </si>
  <si>
    <t>'SW_SPAR_Group_EI_5_regular_wave_02'</t>
  </si>
  <si>
    <t>'SW_SPAR_Group_EI_5_regular_wave_03_with_wind'</t>
  </si>
  <si>
    <t>'SW_SPAR_Group_EI_5_regular_wave_04'</t>
  </si>
  <si>
    <t>'SW_SPAR_Group_EI_5_surge_decay_01'</t>
  </si>
  <si>
    <t>'SW_SPAR_Group_EI_6_heave_decay_01'</t>
  </si>
  <si>
    <t>campaign January</t>
  </si>
  <si>
    <t>'SW_SPAR_Group_EI_6_irregular_wave_01_with_wind'</t>
  </si>
  <si>
    <t>'SW_SPAR_Group_EI_6_pitch_decay_01'</t>
  </si>
  <si>
    <t>'SW_SPAR_Group_EI_6_regular_wave_01'</t>
  </si>
  <si>
    <t>'SW_SPAR_Group_EI_6_regular_wave_02'</t>
  </si>
  <si>
    <t>'SW_SPAR_Group_EI_6_regular_wave_03'</t>
  </si>
  <si>
    <t>'SW_SPAR_Group_EI_6_regular_wave_04'</t>
  </si>
  <si>
    <t>'SW_SPAR_Group_EI_6_surge_decay_01_in_waves'</t>
  </si>
  <si>
    <t>'SW_SPAR_Group_M1_heave_decay_01'</t>
  </si>
  <si>
    <t>'SW_SPAR_Group_M1_irregular_waves_01'</t>
  </si>
  <si>
    <t>'SW_SPAR_Group_M1_pitch_decay_01'</t>
  </si>
  <si>
    <t>'SW_SPAR_Group_M1_regular_waves_01'</t>
  </si>
  <si>
    <t>'SW_SPAR_Group_M1_regular_waves_02'</t>
  </si>
  <si>
    <t>'SW_SPAR_Group_M1_regular_waves_03'</t>
  </si>
  <si>
    <t>'SW_SPAR_Group_M1_regular_waves_04'</t>
  </si>
  <si>
    <t>'SW_SPAR_Group_M1_surge_decay_01'</t>
  </si>
  <si>
    <t>'SW_SPAR_Group_M2_heave_decay_01'</t>
  </si>
  <si>
    <t>'SW_SPAR_Group_M2_irregular_wave_01'</t>
  </si>
  <si>
    <t>'SW_SPAR_Group_M2_pitch_decay_01_in_waves'</t>
  </si>
  <si>
    <t>'SW_SPAR_Group_M2_regular_wave_01'</t>
  </si>
  <si>
    <t>'SW_SPAR_Group_M2_regular_wave_02'</t>
  </si>
  <si>
    <t>'SW_SPAR_Group_M2_regular_wave_03'</t>
  </si>
  <si>
    <t>'SW_SPAR_Group_M2_regular_wave_04'</t>
  </si>
  <si>
    <t>'SW_SPAR_Group_M2_surge_decay_01'</t>
  </si>
  <si>
    <t>'SW_SPAR_Group_M3_heave_decay_01'</t>
  </si>
  <si>
    <t>'SW_SPAR_Group_M3_irregular_wave_01_with_wind'</t>
  </si>
  <si>
    <t>'SW_SPAR_Group_M3_pitch_decay_01'</t>
  </si>
  <si>
    <t>'SW_SPAR_Group_M3_regular_wave_02_with_wind'</t>
  </si>
  <si>
    <t>'SW_SPAR_Group_M3_regular_wave_03_with_wind'</t>
  </si>
  <si>
    <t>'SW_SPAR_Group_M3_regular_wave_03_with_wind_01'</t>
  </si>
  <si>
    <t>'SW_SPAR_Group_M3_surge_decay_01'</t>
  </si>
  <si>
    <t>'SW_SPAR_Group_M4_heave_decay_01'</t>
  </si>
  <si>
    <t>'SW_SPAR_Group_M4_irregular_waves_01'</t>
  </si>
  <si>
    <t>'SW_SPAR_Group_M4_irregular_waves_01_with_wind'</t>
  </si>
  <si>
    <t>'SW_SPAR_Group_M4_irregular_waves_02_with_wind'</t>
  </si>
  <si>
    <t>'SW_SPAR_Group_M4_irregular_waves_03_with_wind'</t>
  </si>
  <si>
    <t>'SW_SPAR_Group_M4_pitch_decay_02'</t>
  </si>
  <si>
    <t>'SW_SPAR_Group_M4_regular_waves_01'</t>
  </si>
  <si>
    <t>'SW_SPAR_Group_M4_regular_waves_02'</t>
  </si>
  <si>
    <t>'SW_SPAR_Group_M4_regular_waves_03'</t>
  </si>
  <si>
    <t>'SW_SPAR_Group_M4_regular_waves_04'</t>
  </si>
  <si>
    <t>'SW_SPAR_Group_M4_surge_decay_01'</t>
  </si>
  <si>
    <t>'SW_SPAR_Group_M6_heave_decay_01'</t>
  </si>
  <si>
    <t>'SW_SPAR_Group_M6_irregular_wave_nowind_01'</t>
  </si>
  <si>
    <t>'SW_SPAR_Group_M6_irregular_wave_wind_01'</t>
  </si>
  <si>
    <t>'SW_SPAR_Group_M6_pitch_decay_01'</t>
  </si>
  <si>
    <t>'SW_SPAR_Group_M6_pull_and_surge_decay_01'</t>
  </si>
  <si>
    <t>'SW_SPAR_Group_M6_pull_and_surge_decay_02'</t>
  </si>
  <si>
    <t>'SW_SPAR_Group_M6_pull_and_surge_decay_03'</t>
  </si>
  <si>
    <t>'SW_SPAR_Group_M6_pull_and_surge_decay_04'</t>
  </si>
  <si>
    <t>'SW_SPAR_Group_M6_regular_wave_01'</t>
  </si>
  <si>
    <t>'SW_SPAR_Group_M6_regular_wave_02'</t>
  </si>
  <si>
    <t>'SW_SPAR_Group_M6_regular_wave_03'</t>
  </si>
  <si>
    <t>'SW_SPAR_Group_M6_regular_wave_04'</t>
  </si>
  <si>
    <t>'SW_SPAR_Group_M6_regular_wave_05'</t>
  </si>
  <si>
    <t>'SW_SPAR_Group_M7_Irregular_wave_1'</t>
  </si>
  <si>
    <t>'SW_SPAR_Group_M7_Irregular_wave_2'</t>
  </si>
  <si>
    <t>'SW_SPAR_Group_M7_Regular_wave_01'</t>
  </si>
  <si>
    <t>'SW_SPAR_Group_M7_Regular_wave_2'</t>
  </si>
  <si>
    <t>'SW_SPAR_Group_M7_Regular_wave_3'</t>
  </si>
  <si>
    <t>'SW_SPAR_Group_M7_Regular_wave_4'</t>
  </si>
  <si>
    <t>'SW_SPAR_Group_M7_heave_decay_01'</t>
  </si>
  <si>
    <t>'SW_SPAR_Group_M7_pitch_01'</t>
  </si>
  <si>
    <t>'SW_SPAR_Group_M7_pitch_02'</t>
  </si>
  <si>
    <t>'SW_SPAR_Group_M7_pull_decay_surge_01'</t>
  </si>
  <si>
    <t>'SW_SPAR_Group_M_5_heave_decay_01'</t>
  </si>
  <si>
    <t>'SW_SPAR_Group_M_5_irregular_waves_01_with_wind_18mps'</t>
  </si>
  <si>
    <t>'SW_SPAR_Group_M_5_pitch_decay_01'</t>
  </si>
  <si>
    <t>'SW_SPAR_Group_M_5_pitch_decay_02'</t>
  </si>
  <si>
    <t>'SW_SPAR_Group_M_5_regular_waves_01'</t>
  </si>
  <si>
    <t>'SW_SPAR_Group_M_5_regular_waves_02'</t>
  </si>
  <si>
    <t>'SW_SPAR_Group_M_5_regular_waves_03'</t>
  </si>
  <si>
    <t>'SW_SPAR_Group_M_5_regular_waves_04'</t>
  </si>
  <si>
    <t>'SW_SPAR_HS_0108_Tp_1_58_01'</t>
  </si>
  <si>
    <t>'SW_SPAR_HS_0235_Tp_2_18_01'</t>
  </si>
  <si>
    <t>'SW_SPAR_SIL_test_01'</t>
  </si>
  <si>
    <t>'SW_SPAR_SIL_test_04'</t>
  </si>
  <si>
    <t>'SW_SPAR_SIL_test_05'</t>
  </si>
  <si>
    <t>'SW_SPAR_SIL_test_06'</t>
  </si>
  <si>
    <t>'SW_SPAR_SIL_test_07'</t>
  </si>
  <si>
    <t>'SW_SPAR_SIL_test_08'</t>
  </si>
  <si>
    <t>'SW_SPAR_SIL_test_09'</t>
  </si>
  <si>
    <t>'SW_SPAR_SIL_test_10'</t>
  </si>
  <si>
    <t>'SW_SPAR_SIL_test_11'</t>
  </si>
  <si>
    <t>'SW_SPAR_SIL_test_12'</t>
  </si>
  <si>
    <t>'SW_SPAR_SIL_test_13'</t>
  </si>
  <si>
    <t>'SW_SPAR_SIL_test_20'</t>
  </si>
  <si>
    <t>'SW_SPAR_SIL_test_irregular_waves_01'</t>
  </si>
  <si>
    <t>'SW_SPAR_SIL_test_irregular_waves_02'</t>
  </si>
  <si>
    <t>'SW_SPAR_SIL_test_irregular_waves_03'</t>
  </si>
  <si>
    <t>'SW_SPAR_Uw_11mps_IC_NTM_DEBUG_01'</t>
  </si>
  <si>
    <t>'SW_SPAR_Uw_11mps_IC_NTM_DEBUG_02'</t>
  </si>
  <si>
    <t>'SW_SPAR_Uw_18mps_IC_NTM_DEBUG_01'</t>
  </si>
  <si>
    <t>'SW_SPAR_Uw_18mps_IC_NTM_DEBUG_02'</t>
  </si>
  <si>
    <t>'SW_SPAR_Uw_18mps_IC_NTM_DEBUG_03'</t>
  </si>
  <si>
    <t>'SW_SPAR_Uw_18mps_IC_NTM_DEBUG_04'</t>
  </si>
  <si>
    <t>'SW_SPAR_Uw_18mps_IC_NTM_DEBUG_05'</t>
  </si>
  <si>
    <t>'SW_SPAR_Uw_18mps_IC_NTM_DEBUG_06'</t>
  </si>
  <si>
    <t>'SW_SPAR_Uw_18mps_IC_NTM_DEBUG_07'</t>
  </si>
  <si>
    <t>'SW_SPAR_Uw_18mps_IC_NTM_DEBUG_no_dyn_comp_01'</t>
  </si>
  <si>
    <t>'SW_SPAR_Uw_18mps_IC_NTM_DEBUG_no_dyn_comp_02'</t>
  </si>
  <si>
    <t>'SW_SPAR_WN_01'</t>
  </si>
  <si>
    <t>'SW_SPAR_WN_02'</t>
  </si>
  <si>
    <t>'SW_SPAR_WN_03'</t>
  </si>
  <si>
    <t>'SW_SPAR_WN_04'</t>
  </si>
  <si>
    <t>'SW_SPAR_WN_05'</t>
  </si>
  <si>
    <t>'SW_SPAR_WN_06'</t>
  </si>
  <si>
    <t>'SW_SPAR_WN_07'</t>
  </si>
  <si>
    <t>'SW_SPAR_WN_test_01'</t>
  </si>
  <si>
    <t>'SW_SPAR_WN_with_dyn_comp_01'</t>
  </si>
  <si>
    <t>'SW_SPAR_act_dyn_comp_DLC_1_2_uw_10_DTU_Turb_test01'</t>
  </si>
  <si>
    <t>'SW_SPAR_act_dyn_comp_DLC_1_2_uw_11_4_DTU_Turb_test01'</t>
  </si>
  <si>
    <t>'SW_SPAR_act_dyn_comp_DLC_1_2_uw_11_4_ODIN_Turb_test02_Num0'</t>
  </si>
  <si>
    <t>'SW_SPAR_act_dyn_comp_DLC_1_2_uw_22_1_DTU_Turb_test01'</t>
  </si>
  <si>
    <t>'SW_SPAR_act_dyn_comp_DLC_1_3_uw_18_0_no_control_Turb_Num_0_test01'</t>
  </si>
  <si>
    <t>'SW_SPAR_act_dyncomp_DLC_1_6_uw_11_4_ODIN_Turb_Num0_test01'</t>
  </si>
  <si>
    <t>'SW_SPAR_act_dyncomp_SIL_11_4mps_Num_1_test_03'</t>
  </si>
  <si>
    <t>'SW_SPAR_act_dyncomp_SIL_11_4mps_test_01'</t>
  </si>
  <si>
    <t>'SW_SPAR_act_dyncomp_SIL_11_4mps_test_02'</t>
  </si>
  <si>
    <t>'SW_SPAR_act_dyncomp_decay_14_0mps_steady_force_14N_test_01'</t>
  </si>
  <si>
    <t>'SW_SPAR_act_dyncomp_decay_SIL_14_0mps_Num_0_test_02'</t>
  </si>
  <si>
    <t>'SW_SPAR_act_dyncomp_decay_SIL_14_0mps_Num_0_test_02_old_twr_file'</t>
  </si>
  <si>
    <t>'SW_SPAR_act_perf_deter_02_DLC_1_2_uw_11_4_DTU_Turb_test01_Num_01'</t>
  </si>
  <si>
    <t>'SW_SPAR_act_perf_deter_03_DLC_1_2_uw_11_4_DTU_Turb_test03_Num_01'</t>
  </si>
  <si>
    <t>'SW_SPAR_act_perf_deter_04_DLC_1_2_uw_11_4_DTU_Turb_test02_Num_01'</t>
  </si>
  <si>
    <t>'SW_SPAR_act_perf_deter_05_DLC_1_2_uw_11_4_DTU_Turb_test01_Num_01'</t>
  </si>
  <si>
    <t>'SW_SPAR_act_ref_DLC_1_2_uw_10_DTU_Turb_Num_0_test01'</t>
  </si>
  <si>
    <t>'SW_SPAR_act_ref_DLC_1_2_uw_10_DTU_Turb_test02'</t>
  </si>
  <si>
    <t>'SW_SPAR_act_ref_DLC_1_2_uw_10_ODIN_Turb_test02'</t>
  </si>
  <si>
    <t>'SW_SPAR_act_ref_DLC_1_2_uw_11_4_DTU_Turb_test02'</t>
  </si>
  <si>
    <t>'SW_SPAR_act_ref_DLC_1_2_uw_11_4_ODIN_Turb_test02'</t>
  </si>
  <si>
    <t>'SW_SPAR_act_ref_DLC_1_2_uw_11_4_no_control_Turb_test01_Num0'</t>
  </si>
  <si>
    <t>'SW_SPAR_act_ref_DLC_1_2_uw_11_4_steady_force_test01'</t>
  </si>
  <si>
    <t>'SW_SPAR_act_ref_DLC_1_2_uw_13_9_DTU_Turb_test01'</t>
  </si>
  <si>
    <t>'SW_SPAR_act_ref_DLC_1_2_uw_13_9_DTU_Turb_test02'</t>
  </si>
  <si>
    <t>'SW_SPAR_act_ref_DLC_1_2_uw_13_9_ODIN_Turb_test02'</t>
  </si>
  <si>
    <t>'SW_SPAR_act_ref_DLC_1_2_uw_13_9_ODIN_Turb_test04'</t>
  </si>
  <si>
    <t>'SW_SPAR_act_ref_DLC_1_2_uw_17_9_DTU_Turb_test02'</t>
  </si>
  <si>
    <t>'SW_SPAR_act_ref_DLC_1_2_uw_17_9_no_control_Turb_test02_Num0'</t>
  </si>
  <si>
    <t>'SW_SPAR_act_ref_DLC_1_2_uw_22_1_DTU_Turb_test02'</t>
  </si>
  <si>
    <t>'SW_SPAR_act_ref_DLC_1_3_uw_13_9_DTU_Turb_Num_1_test01'</t>
  </si>
  <si>
    <t>'SW_SPAR_act_ref_DLC_1_3_uw_14_0_DTU_Turb_test01'</t>
  </si>
  <si>
    <t>'SW_SPAR_act_ref_DLC_1_3_uw_14_0_ODIN_Turb_test01_Num1'</t>
  </si>
  <si>
    <t>'SW_SPAR_act_ref_DLC_1_3_uw_14_0_ODIN_Turb_test02_Num1'</t>
  </si>
  <si>
    <t>'SW_SPAR_act_ref_DLC_1_3_uw_18_0_DTU_Turb_Num_0_test01'</t>
  </si>
  <si>
    <t>'SW_SPAR_act_ref_DLC_1_3_uw_18_0_DTU_Turb_Num_1_test01'</t>
  </si>
  <si>
    <t>'SW_SPAR_act_ref_DLC_1_6_uw_11_0_DTU_Turb_test01'</t>
  </si>
  <si>
    <t>'SW_SPAR_act_ref_DLC_1_6_uw_11_4_DTU_Turb_test01'</t>
  </si>
  <si>
    <t>'SW_SPAR_act_ref_DLC_1_6_uw_11_4_steady_force_test01'</t>
  </si>
  <si>
    <t>'SW_SPAR_act_ref_DLC_1_6_uw_13_9_DTU_Turb_test03'</t>
  </si>
  <si>
    <t>'SW_SPAR_act_ref_DLC_1_6_uw_13_9_DTU_Turb_test04'</t>
  </si>
  <si>
    <t>'SW_SPAR_act_ref_DLC_1_6_uw_13_9_ODIN_Turb_test05_Num1'</t>
  </si>
  <si>
    <t>'SW_SPAR_act_ref_DLC_1_6_uw_13_9_steady_force_test01'</t>
  </si>
  <si>
    <t>'SW_SPAR_chirp_01'</t>
  </si>
  <si>
    <t>'SW_SPAR_decay_roll_twrY_01'</t>
  </si>
  <si>
    <t>'SW_SPAR_decay_twr_01'</t>
  </si>
  <si>
    <t>'SW_SPAR_decay_yaw_01'</t>
  </si>
  <si>
    <t>'SW_SPAR_demo_01'</t>
  </si>
  <si>
    <t>'SW_SPAR_demo_02'</t>
  </si>
  <si>
    <t>'SW_SPAR_hammer_decay_twr_test_01'</t>
  </si>
  <si>
    <t>'SW_SPAR_hammer_test_01'</t>
  </si>
  <si>
    <t>'SW_SPAR_hammer_test_02'</t>
  </si>
  <si>
    <t>'SW_SPAR_ident_WN_01'</t>
  </si>
  <si>
    <t>'SW_SPAR_ident_sinus_01'</t>
  </si>
  <si>
    <t>'SW_SPAR_ident_sinus_02'</t>
  </si>
  <si>
    <t>'SW_SPAR_ident_sinus_03'</t>
  </si>
  <si>
    <t>'SW_SPAR_ident_sinus_04'</t>
  </si>
  <si>
    <t>'SW_SPAR_ident_sinus_05'</t>
  </si>
  <si>
    <t>'SW_SPAR_ident_sinus_schubeler_alim_stab_01'</t>
  </si>
  <si>
    <t>'SW_SPAR_ident_sinus_schubeler_alim_stab_02'</t>
  </si>
  <si>
    <t>'SW_SPAR_ident_steady_steps_01'</t>
  </si>
  <si>
    <t>'SW_SPAR_linear_ramp_001'</t>
  </si>
  <si>
    <t>'SW_SPAR_linear_ramp_002'</t>
  </si>
  <si>
    <t>'SW_SPAR_linear_ramp_0_30_N_01'</t>
  </si>
  <si>
    <t>'SW_SPAR_linear_ramp_0_30_N_02'</t>
  </si>
  <si>
    <t>'SW_SPAR_linear_ramp_0_35_N_01'</t>
  </si>
  <si>
    <t>'SW_SPAR_linear_ramp_0_45_percent_01'</t>
  </si>
  <si>
    <t>'SW_SPAR_linear_ramp_0_45_percent_02'</t>
  </si>
  <si>
    <t>'SW_SPAR_looking4jitter_01'</t>
  </si>
  <si>
    <t>'SW_SPAR_looking4jitter_02'</t>
  </si>
  <si>
    <t>'SW_SPAR_ramp_steps_0_50_p_03'</t>
  </si>
  <si>
    <t>'SW_SPAR_ramp_steps_0_50_p_04'</t>
  </si>
  <si>
    <t>'SW_SPAR_ramp_steps_0_50_p_05'</t>
  </si>
  <si>
    <t>'SW_SPAR_ramp_steps_0_50_p_06'</t>
  </si>
  <si>
    <t>'SW_SPAR_ramp_steps_0_50_p_07'</t>
  </si>
  <si>
    <t>'SW_SPAR_ramp_steps_0_50_p_08'</t>
  </si>
  <si>
    <t>'SW_SPAR_ramp_steps_0_50_p_10'</t>
  </si>
  <si>
    <t>'SW_SPAR_ramp_steps_0_50_p_11'</t>
  </si>
  <si>
    <t>'SW_SPAR_ramp_steps_0_55_p_02'</t>
  </si>
  <si>
    <t>'SW_SPAR_ramp_steps_10_60_p_01'</t>
  </si>
  <si>
    <t>'SW_SPAR_ramp_steps_10_60_p_02'</t>
  </si>
  <si>
    <t>'SW_SPAR_rest_01'</t>
  </si>
  <si>
    <t>'SW_SPAR_schubeler_alim_stab_WN_01'</t>
  </si>
  <si>
    <t>'SW_SPAR_schubeler_alim_stab_WN_02'</t>
  </si>
  <si>
    <t>'SW_SPAR_schubeler_alim_stab_decay_twr_turb_on_01'</t>
  </si>
  <si>
    <t>'SW_SPAR_schubeler_alim_stab_decay_twralone_01'</t>
  </si>
  <si>
    <t>'SW_SPAR_schubeler_alim_stab_ident_WN_01'</t>
  </si>
  <si>
    <t>'SW_SPAR_schubeler_alim_stab_ident_WN_02'</t>
  </si>
  <si>
    <t>'SW_SPAR_schubeler_alim_stab_ident_decay_mechanical_piece_01'</t>
  </si>
  <si>
    <t>'SW_SPAR_schubeler_alim_stab_ident_sinus_01'</t>
  </si>
  <si>
    <t>'SW_SPAR_schubeler_alim_stab_ident_sinus_02'</t>
  </si>
  <si>
    <t>'SW_SPAR_schubeler_alim_stab_ident_sinus_03'</t>
  </si>
  <si>
    <t>'SW_SPAR_schubeler_alim_stab_ident_sinus_04'</t>
  </si>
  <si>
    <t>'SW_SPAR_schubeler_alim_stab_inverse_dynamics_tau_006_01'</t>
  </si>
  <si>
    <t>'SW_SPAR_schubeler_alim_stab_inverse_dynamics_tau_006_03'</t>
  </si>
  <si>
    <t>'SW_SPAR_schubeler_alim_stab_linear_ramp_01'</t>
  </si>
  <si>
    <t>'SW_SPAR_schubeler_alim_stab_linear_ramp_02'</t>
  </si>
  <si>
    <t>'SW_SPAR_schubeler_alim_stab_linear_ramp_thrust_01'</t>
  </si>
  <si>
    <t>'SW_SPAR_schubeler_alim_stab_steps_02'</t>
  </si>
  <si>
    <t>'SW_SPAR_schubeler_alim_stab_thrust_step_01'</t>
  </si>
  <si>
    <t>'SW_SPAR_schubeler_battery_WN_01'</t>
  </si>
  <si>
    <t>'SW_SPAR_schubeler_battery_inverse_dyn_WN_01'</t>
  </si>
  <si>
    <t>'SW_SPAR_schubeler_battery_inverse_dyn_sinus_01'</t>
  </si>
  <si>
    <t>'SW_SPAR_schubeler_battery_inverse_dyn_steps_01'</t>
  </si>
  <si>
    <t>'SW_SPAR_schubeler_battery_inverse_dyn_tau_006_WN_23N_01'</t>
  </si>
  <si>
    <t>'SW_SPAR_schubeler_battery_inverse_dyn_tau_006_WN_23N_02'</t>
  </si>
  <si>
    <t>'SW_SPAR_schubeler_battery_stab_step_02'</t>
  </si>
  <si>
    <t>'SW_SPAR_schubeler_battery_thrust_WN_02'</t>
  </si>
  <si>
    <t>'SW_SPAR_schubeler_battery_thrust_steps_froid_01'</t>
  </si>
  <si>
    <t>'SW_SPAR_std_01'</t>
  </si>
  <si>
    <t>'SW_SPAR_steps_schubeler_alim_stab_01'</t>
  </si>
  <si>
    <t>'SW_SPAR_steps_square_01'</t>
  </si>
  <si>
    <t>'SW_SPAR_steps_square_02'</t>
  </si>
  <si>
    <t>'SW_SPAR_steps_square_03'</t>
  </si>
  <si>
    <t>'SW_SPAR_steps_wind_01'</t>
  </si>
  <si>
    <t>'SW_SPAR_steps_wind_02'</t>
  </si>
  <si>
    <t>'SW_SPAR_steps_wind_03'</t>
  </si>
  <si>
    <t>'SW_SPAR_steps_wind_DTU_offshore_fixed_01'</t>
  </si>
  <si>
    <t>'SW_SPAR_steps_wind_ODIN_01'</t>
  </si>
  <si>
    <t>'SW_SPAR_still_water_power_down_01'</t>
  </si>
  <si>
    <t>'SW_SPAR_still_water_power_down_02_battery_full'</t>
  </si>
  <si>
    <t>'SW_SPAR_still_water_power_down_03_battery_full'</t>
  </si>
  <si>
    <t>'SW_SPAR_still_water_power_down_to_up_06_battery_full'</t>
  </si>
  <si>
    <t>'SW_SPAR_still_water_power_up_01'</t>
  </si>
  <si>
    <t>'SW_SPAR_still_water_power_up_02'</t>
  </si>
  <si>
    <t>'SW_SPAR_still_water_power_up_03_battery_full'</t>
  </si>
  <si>
    <t>'SW_SPAR_still_water_power_up_04_battery_full'</t>
  </si>
  <si>
    <t>'SW_SPAR_still_water_power_up_05'</t>
  </si>
  <si>
    <t>'SW_SPAR_still_water_power_up_06_battery_full'</t>
  </si>
  <si>
    <t>'SW_SPAR_test_FAST_01'</t>
  </si>
  <si>
    <t>'SW_SPAR_test_FAST_02'</t>
  </si>
  <si>
    <t>'SW_SPAR_test_FAST_03'</t>
  </si>
  <si>
    <t>'SW_SPAR_test_FAST_04'</t>
  </si>
  <si>
    <t>'SW_SPAR_test_FAST_04_no_dyn_comp'</t>
  </si>
  <si>
    <t>'SW_SPAR_test_FAST_04_no_dyn_comp_02'</t>
  </si>
  <si>
    <t>'SW_SPAR_test_FAST_outputs_01'</t>
  </si>
  <si>
    <t>'SW_SPAR_test_FAST_outputs_02'</t>
  </si>
  <si>
    <t>'SW_SPAR_test_FAST_outputs_03'</t>
  </si>
  <si>
    <t>'SW_SPAR_test_FAST_outputs_04'</t>
  </si>
  <si>
    <t>'SW_SPAR_test_FAST_outputs_05'</t>
  </si>
  <si>
    <t>'SW_SPAR_test_FAST_outputs_30'</t>
  </si>
  <si>
    <t>'SW_SPAR_test_FAST_outputs_31'</t>
  </si>
  <si>
    <t>'SW_SPAR_test_FAST_outputs_32'</t>
  </si>
  <si>
    <t>'SW_SPAR_test_FAST_outputs_33'</t>
  </si>
  <si>
    <t>'SW_SPAR_test_FAST_outputs_35'</t>
  </si>
  <si>
    <t>'SW_SPAR_test_FAST_outputs_36'</t>
  </si>
  <si>
    <t>'SW_SPAR_test_apres_grosse_vague'</t>
  </si>
  <si>
    <t>'SW_SPAR_test_beckhoff_01'</t>
  </si>
  <si>
    <t>'SW_SPAR_test_beckhoff_02'</t>
  </si>
  <si>
    <t>'SW_SPAR_test_beckhoff_03'</t>
  </si>
  <si>
    <t>'SW_SPAR_test_beckhoff_04'</t>
  </si>
  <si>
    <t>'SW_SPAR_test_beckhoff_05'</t>
  </si>
  <si>
    <t>'SW_SPAR_test_beckhoff_06'</t>
  </si>
  <si>
    <t>'SW_SPAR_test_beckhoff_07'</t>
  </si>
  <si>
    <t>'SW_SPAR_test_beckhoff_08'</t>
  </si>
  <si>
    <t>'SW_SPAR_test_beckhoff_09'</t>
  </si>
  <si>
    <t>'SW_SPAR_test_beckhoff_steps_01'</t>
  </si>
  <si>
    <t>'SW_SPAR_test_beckhoff_steps_02'</t>
  </si>
  <si>
    <t>'SW_SPAR_test_beckhoff_steps_03'</t>
  </si>
  <si>
    <t>'SW_SPAR_test_beckhoff_steps_04'</t>
  </si>
  <si>
    <t>'SW_SPAR_test_beckhoff_steps_05'</t>
  </si>
  <si>
    <t>'SW_SPAR_test_beckhoff_steps_06'</t>
  </si>
  <si>
    <t>'SW_SPAR_test_beckhoff_steps_07'</t>
  </si>
  <si>
    <t>'SW_SPAR_test_beckhoff_steps_08'</t>
  </si>
  <si>
    <t>'SW_SPAR_test_beckhoff_uw_11_0mps_01'</t>
  </si>
  <si>
    <t>'SW_SPAR_test_beckhoff_uw_11_0mps_02'</t>
  </si>
  <si>
    <t>'SW_SPAR_test_beckhoff_wind_wave_NTM11_4_mps_01'</t>
  </si>
  <si>
    <t>'SW_SPAR_test_beckhoff_wind_wave_NTM11_4_mps_02'</t>
  </si>
  <si>
    <t>'SW_SPAR_test_dyn_comp_01'</t>
  </si>
  <si>
    <t>'SW_SPAR_test_trajecto_01'</t>
  </si>
  <si>
    <t>'SW_SPAR_wavetank_test_01'</t>
  </si>
  <si>
    <t>'SW_SPAR_wavetank_test_02'</t>
  </si>
  <si>
    <t>'SW_SPAR_wavetank_test_A_2_5_f_0_65'</t>
  </si>
  <si>
    <t>'SW_SPAR_wavetank_test_A_2_5_f_0_65_thrust_23N'</t>
  </si>
  <si>
    <t>'SW_SPAR_wavetank_test_calm_01'</t>
  </si>
  <si>
    <t>'SW_SPAR_wavetank_test_decay_heave_01'</t>
  </si>
  <si>
    <t>'SW_SPAR_wavetank_test_decay_surge_01'</t>
  </si>
  <si>
    <t>'SW_SPAR_wavetank_test_decay_surge_02'</t>
  </si>
  <si>
    <t>'SW_SPAR_wavetank_test_surge_decay_01'</t>
  </si>
  <si>
    <t>'SW_SPAR_wavetank_test_thrust_23N_05'</t>
  </si>
  <si>
    <t>'SW_SPAR_wavetank_test_turbine_ramp_0_23N_01'</t>
  </si>
  <si>
    <t>'SW_SPAR_wavetank_test_turbine_ramp_0_23N_02'</t>
  </si>
  <si>
    <t>'SW_SPAR_wavetank_test_turbine_ramp_0_23N_03'</t>
  </si>
  <si>
    <t>'SW_SPAR_wavetank_test_turbine_ramp_0_23N_04'</t>
  </si>
  <si>
    <t>'SW_SPAR_wavetank_test_turbine_ramp_0_23N_05'</t>
  </si>
  <si>
    <t>'SW_SPAR_wavetank_test_wave_A_0_05_T_1_0_01'</t>
  </si>
  <si>
    <t>'SW_SPAR_wavetank_test_wave_A_0_07_T_1_72_01'</t>
  </si>
  <si>
    <t>'SW_SPAR_wavetank_test_wave_A_0_08_T_1_72_02'</t>
  </si>
  <si>
    <t>'SW_SPAR_wavetank_test_wave_Hs_0_145_Tp_1_72_01'</t>
  </si>
  <si>
    <t>'SW_SPAR_SIL_test_03'</t>
  </si>
  <si>
    <t>'SW_SPAR_v2_still_water_01'</t>
  </si>
  <si>
    <t>'SW_SPAR_v2_still_water_02'</t>
  </si>
  <si>
    <t>'SW_SPAR_v2_still_water_04'</t>
  </si>
  <si>
    <t>'SW_SPAR_v2_still_water_05'</t>
  </si>
  <si>
    <t>SW_SPAR_v2_ref_DLC_1_x_uw_13_9_TI_13_Numeric_1_DTU_Bsl_test01'</t>
  </si>
  <si>
    <t>SW_SPAR_DLC_1_x_uw_11_4_TI_15_Numeric_1_DTU_Bsl_fixed_test_01'</t>
  </si>
  <si>
    <t>SW_SPAR_v2_act_dyn_comp_DLC_1_X_uw_11_4_DTU_Turb_Num_1_test03'</t>
  </si>
  <si>
    <r>
      <t xml:space="preserve">difference entre force reference et thrust , erreur dans les positions (zeros) , </t>
    </r>
    <r>
      <rPr>
        <b/>
        <sz val="10"/>
        <rFont val="Arial"/>
        <family val="2"/>
      </rPr>
      <t xml:space="preserve">RT était exécuté rapidement </t>
    </r>
    <r>
      <rPr>
        <b/>
        <sz val="10"/>
        <color rgb="FFFF0000"/>
        <rFont val="Arial"/>
        <family val="2"/>
      </rPr>
      <t>(?)</t>
    </r>
  </si>
  <si>
    <t>SW_SPAR_uw_11_4_TI_15_Numeric_1_DTU_Bsl_perf_deter_04_test_02'</t>
  </si>
  <si>
    <t>SW_SPAR_v2_1_x_ref_uw_11_4_TI_15_Numeric_1_DTU_Bsl_test01'</t>
  </si>
  <si>
    <t>SW_SPAR_decay_pitch_SIL_01'</t>
  </si>
  <si>
    <t>SW_SPAR_uw_13_9_TI_9_Numeric_1_no_control_test02'</t>
  </si>
  <si>
    <t>SW_SPAR_v2_1_3_ref_uw_18_0_TI_17_Numeric_1_DTU_Bsl_test02'</t>
  </si>
  <si>
    <t>SW_SPAR_uw_18_0_TI_17_Numeric_1_DTU_Bsl_ct_test_01'</t>
  </si>
  <si>
    <t>SW_SPAR_v2_perf_deter_03_DLC_1_6_uw_11_4_TI_15_Numeric_1_DTU_Bsl_test01'</t>
  </si>
  <si>
    <t>SW_SPAR_DLC_1_x_uw_11_4_TI_15_Numeric_1_DTU_Bsl_ct_test_01'</t>
  </si>
  <si>
    <t>SW_SPAR_uw_18_0_TI_17_Numeric_1_DTU_Bsl_perf_deter_03_test_01'</t>
  </si>
  <si>
    <t>SW_SPAR_uw_11_4_TI_15_Numeric_1_DTU_Bsl_perf_deter_02_test_01'</t>
  </si>
  <si>
    <t>controller ASTW; Uw = 13.9 ; TI= 9 ; Batterie voltage = 51.41; stoped after 3 minutes due to high hub oscillations. This is the one considered…</t>
  </si>
  <si>
    <r>
      <t xml:space="preserve">wind speed 11.4; steady, decay test ; thrust curve; no act dyn ; </t>
    </r>
    <r>
      <rPr>
        <b/>
        <sz val="10"/>
        <color rgb="FFFF0000"/>
        <rFont val="Arial"/>
        <family val="2"/>
      </rPr>
      <t>Count FAST 675</t>
    </r>
    <r>
      <rPr>
        <sz val="10"/>
        <rFont val="Arial"/>
        <family val="2"/>
        <charset val="1"/>
      </rPr>
      <t>; Count RT  = 1</t>
    </r>
  </si>
  <si>
    <t>controller ODIN ; Uw = 11.4 ; TI= 15 ; batterie 51.6; Count FAST =45; Count_RT = 3</t>
  </si>
  <si>
    <t>controller ODIN ; Uw = 17.9 ; TI= 12 ;batterie 51.45 ; Count RT = 6; Count FAST = 18</t>
  </si>
  <si>
    <t>DLC 1.3; Hs =3.1m; Tp =8.8s  Uw=14,0 m/s; Ti=20%; act ref</t>
  </si>
  <si>
    <r>
      <t xml:space="preserve">DLC 1.3; Hs =3.1m; Tp =8.8s  Uw=14,0 m/s; Ti=20%; act ref. </t>
    </r>
    <r>
      <rPr>
        <sz val="10"/>
        <color rgb="FFFF0000"/>
        <rFont val="Arial"/>
        <family val="2"/>
      </rPr>
      <t>TOO SHORT</t>
    </r>
  </si>
  <si>
    <t>DLC 1.2; Hs =3.1m; Tp =8.8s  Turb Wind at 14 m/s; TI =13%</t>
  </si>
  <si>
    <r>
      <t>test 1.6 ; waves Tp = 1.96; Hs= 0.193, ct; no act dyn ; battery voltage = 51.9 ;</t>
    </r>
    <r>
      <rPr>
        <b/>
        <sz val="10"/>
        <color rgb="FFFF0000"/>
        <rFont val="Arial"/>
        <family val="2"/>
      </rPr>
      <t>count fast = 4332</t>
    </r>
    <r>
      <rPr>
        <sz val="10"/>
        <rFont val="Arial"/>
        <family val="2"/>
        <charset val="1"/>
      </rPr>
      <t>6; system monitoring count = 40 ;</t>
    </r>
  </si>
  <si>
    <t>fixing the frame  (-X -&gt; X)</t>
  </si>
  <si>
    <t>DLC 1.6; Hs =10.9m; Tp =15s  Uw=13,9 m/s; Ti=13%; act ref</t>
  </si>
  <si>
    <t>DLC 1.6; Hs =9,4m; Tp =13,8s  Uw=13,9 m/s; Ti=13%; act ref;
Count_RT = 16; Count FAST =0</t>
  </si>
  <si>
    <t>Turbine steady values (10 and 18%): 0N; 5N and 10N
For frequency analysis check and noise below 10 Hz. Decimal Factor = 1; DAQ Fsamp = 2 kHZ ; Averaging points = 1</t>
  </si>
  <si>
    <t>ATTENTION !! CE sont des steps !!. 10, 15, 20, 25, 12.5, 7.5N.;
the platform was significantly pitching and surging. 2 amplitudes for some levels</t>
  </si>
  <si>
    <t>3 steps, en %</t>
  </si>
  <si>
    <r>
      <t xml:space="preserve">10, 15 and 20 N; no delay. Amplitude = 10% of mean;
</t>
    </r>
    <r>
      <rPr>
        <b/>
        <sz val="10"/>
        <color rgb="FFFF0000"/>
        <rFont val="Arial"/>
        <family val="2"/>
      </rPr>
      <t>Then 20 and 10N with delay 30 ms</t>
    </r>
  </si>
  <si>
    <t>folder</t>
  </si>
  <si>
    <t>BGF folder</t>
  </si>
  <si>
    <t>Actuator</t>
  </si>
  <si>
    <t>KDE 5215; 15,5</t>
  </si>
  <si>
    <t>white noise  15% [0.1 - 1.6]Hz, 80s in the range [2 -7]Hz; ~5N</t>
  </si>
  <si>
    <t>white noise 15%, 20%, 25%, 30%, 35%.  80s in the range [2 -7]Hz</t>
  </si>
  <si>
    <t>white noise 40%, 50%, 60%. 100s in the range [0.1 - 1.6]Hz</t>
  </si>
  <si>
    <t>None - error</t>
  </si>
  <si>
    <t>Useless</t>
  </si>
  <si>
    <t>45% and 60 %, white noise [0,1 -1,6 Hz], 80s each</t>
  </si>
  <si>
    <t>[0.1 - 1.6]Hz, 100s each, 20%, 30%, 40%</t>
  </si>
  <si>
    <t>SW_SPAR_ident_white_noise_07</t>
  </si>
  <si>
    <t>Attention ! RAS ??</t>
  </si>
  <si>
    <t>[0.1 - 1.6]Hz, 100s each, 50% and 60%</t>
  </si>
  <si>
    <t>SW_SPAR January</t>
  </si>
  <si>
    <t>SW_SPAR_schubeler_alim_stab_ident_sinus_04</t>
  </si>
  <si>
    <t>25/11/2019 : On passe de nouveau à la Turbine Schubeler</t>
  </si>
  <si>
    <t>SW_SPAR_schubeler_battery_WN_01</t>
  </si>
  <si>
    <t>Alimentation 48 V stabilisée</t>
  </si>
  <si>
    <t>SW_SPAR_schubeler_battery_thrust_steps_froid_01</t>
  </si>
  <si>
    <t>SW_SPAR_wavetank_test_turbine_ramp_0_23N_03</t>
  </si>
  <si>
    <t>SW_SPAR_rest_01</t>
  </si>
  <si>
    <t>Rest</t>
  </si>
  <si>
    <t>SW_SPAR_schubeler_alim_stab_ident_sinus_01</t>
  </si>
  <si>
    <t>SW_SPAR_schubeler_alim_stab_ident_sinus_02</t>
  </si>
  <si>
    <t>SW_SPAR_schubeler_alim_stab_ident_sinus_03</t>
  </si>
  <si>
    <t>SW_SPAR_schubeler_alim_stab_thrust_step_01</t>
  </si>
  <si>
    <t>Accelero alim was reconnected; 0 to 60%, 10 steps</t>
  </si>
  <si>
    <t>SW_SPAR_schubeler_alim_stab_decay_twralone_01</t>
  </si>
  <si>
    <t>SW_SPAR_schubeler_alim_stab_decay_twr_turb_on_01</t>
  </si>
  <si>
    <t>SW_SPAR_schubeler_alim_stab_ident_decay_mechanical_piece_01</t>
  </si>
  <si>
    <t>SW_SPAR_schubeler_alim_stab_ident_WN_02</t>
  </si>
  <si>
    <t>SW_SPAR_schubeler_alim_stab_ident_WN_01</t>
  </si>
  <si>
    <t>SW_SPAR_schubeler_battery_stab_step_02</t>
  </si>
  <si>
    <t>parameters</t>
  </si>
  <si>
    <t>- These tests have been performed on the "marbre", with different actuators and power system (battery and stab alim)
- It is mostly  actuators identification tests :  White noise and static calib ( ramp and steps)
- It also includes some hammer and tower decay tests</t>
  </si>
  <si>
    <t>- These tests have been performed on the "marbre", with the Schubeler turbine and stab alim
- It includes some  actuators identification tests :  White noise and static calib ( ramp and steps)
- It also includes some hammer and tower decay tests and stiffness evalution</t>
  </si>
  <si>
    <t>SW_SPAR_schubeler_alim_stab_WN_02</t>
  </si>
  <si>
    <t>SW_SPAR_schubeler_alim_stab_WN_01</t>
  </si>
  <si>
    <t>SW_SPAR_schubeler_battery_inverse_dyn_sinus_01</t>
  </si>
  <si>
    <t>SW_SPAR_schubeler_battery_inverse_dyn_steps_01</t>
  </si>
  <si>
    <t>SW_SPAR_schubeler_battery_inverse_dyn_WN_01</t>
  </si>
  <si>
    <t>20/09/19 : Passage en PWM</t>
  </si>
  <si>
    <t>before BGF 12 : command in CAN. After : command in PWM</t>
  </si>
  <si>
    <t xml:space="preserve">2 decays  of tower. QTm not connected </t>
  </si>
  <si>
    <t>1 decay of tower, turbin on at 25 N. QTM not connected</t>
  </si>
  <si>
    <t>rising steps + decay;  0 to 45 % per steps of  ~5%. Using linear ramp between each steady-state operating point;  then decay</t>
  </si>
  <si>
    <t xml:space="preserve">FAST coupled in real time around rated;  + 2kg </t>
  </si>
  <si>
    <t>SW_SPAR_ramp_steps_0_50_p_07</t>
  </si>
  <si>
    <t>Tension initial : 51,9V. Ramp from 1%  to 38%;  1% step</t>
  </si>
  <si>
    <t xml:space="preserve">30%, different amplitudes </t>
  </si>
  <si>
    <t xml:space="preserve">37,5%, different amplitudes </t>
  </si>
  <si>
    <t>useless, short.</t>
  </si>
  <si>
    <t>White noise in [N], at different operating points and different frequency range</t>
  </si>
  <si>
    <t xml:space="preserve">25%, 30% and 37,5%, only one amplitude. </t>
  </si>
  <si>
    <t>30%, different amplitudes , frequency = (];</t>
  </si>
  <si>
    <t>10 to 55,5% per steps of 3,5%</t>
  </si>
  <si>
    <t>SW_SPAR_schubeler_battery_inverse_dyn_tau_006_WN_23N_01</t>
  </si>
  <si>
    <t>SW_SPAR_schubeler_battery_inverse_dyn_tau_006_WN_23N_02</t>
  </si>
  <si>
    <t>SW_SPAR_schubeler_battery_thrust_WN_02</t>
  </si>
  <si>
    <t>Battery 53 V, 28/11/19. Still on the "marbre"</t>
  </si>
  <si>
    <t xml:space="preserve">Moving to the wave tank , 05/12. </t>
  </si>
  <si>
    <t>SW_SPAR_wavetank_test_turbine_ramp_0_23N_04</t>
  </si>
  <si>
    <t xml:space="preserve">Beginning of experimental labworks, 09/12. </t>
  </si>
  <si>
    <t>Only the identification tetss are recalled here</t>
  </si>
  <si>
    <t>SW_SPAR_wavetank_test_turbine_ramp_0_23N_05</t>
  </si>
  <si>
    <t>SW_SPAR_std_01</t>
  </si>
  <si>
    <t>See Ident_01_20</t>
  </si>
  <si>
    <t>at 30 %, 2 fequency range . 1, [0,1 - 1,6]Hz; 2. [2,6 - 7]Hz
t1 : [25,90]; t2: [130-170]s</t>
  </si>
  <si>
    <t>White noise in %; 20; 25; 30; 35; 40%. [2-7]Hz</t>
  </si>
  <si>
    <t>White noise in %; 20; 25; 30; 37%. [0,1 - 1,6]Hz</t>
  </si>
  <si>
    <t>Schubeler Jet NEW</t>
  </si>
  <si>
    <t>White noise at 10, 15, 18, 23, 28N. 1 frequency range [] Hz</t>
  </si>
  <si>
    <t>SW_SPAR_SIL_test_01</t>
  </si>
  <si>
    <t>..</t>
  </si>
  <si>
    <t>Platform pitch is not correct !!</t>
  </si>
  <si>
    <t>??</t>
  </si>
  <si>
    <t>09/01/20 : Fixing Platform Pitch angle conversion (deg-&gt;rad twice)</t>
  </si>
  <si>
    <t>Different tests with FAST running in real time</t>
  </si>
  <si>
    <t xml:space="preserve">SW_SPAR_test_FAST_outputs_10 </t>
  </si>
  <si>
    <t>SW_SPAR_test_FAST_outputs_36</t>
  </si>
  <si>
    <t>SW_SPAR_linear_ramp_0_30_N_01</t>
  </si>
  <si>
    <t>SW_SPAR_demo_02</t>
  </si>
  <si>
    <t>SW_SPAR_linear_ramp_0_30_N_02</t>
  </si>
  <si>
    <t>See worksheet Ident_01_20</t>
  </si>
  <si>
    <t>No waves, small offset</t>
  </si>
  <si>
    <r>
      <rPr>
        <sz val="10"/>
        <color rgb="FFFF0000"/>
        <rFont val="Arial"/>
        <family val="2"/>
      </rPr>
      <t>01 : SIL 18 mps</t>
    </r>
    <r>
      <rPr>
        <sz val="10"/>
        <rFont val="Arial"/>
        <family val="2"/>
        <charset val="1"/>
      </rPr>
      <t xml:space="preserve">
02 : Waves and SIL 18 mps</t>
    </r>
  </si>
  <si>
    <t>no waves</t>
  </si>
  <si>
    <t>M_5</t>
  </si>
  <si>
    <t>battement</t>
  </si>
  <si>
    <t>around 20N oscillations</t>
  </si>
  <si>
    <t>EI_5</t>
  </si>
  <si>
    <t>waves</t>
  </si>
  <si>
    <t>around 15N oscillations</t>
  </si>
  <si>
    <t>EI_4</t>
  </si>
  <si>
    <t>SIL 11 mps</t>
  </si>
  <si>
    <t>EI_3</t>
  </si>
  <si>
    <t>EI_6</t>
  </si>
  <si>
    <t>M1</t>
  </si>
  <si>
    <t xml:space="preserve">Waves </t>
  </si>
  <si>
    <t>EI_1</t>
  </si>
  <si>
    <t>A</t>
  </si>
  <si>
    <t>EI_2</t>
  </si>
  <si>
    <t>Waves A=  m f= 0. Hz</t>
  </si>
  <si>
    <t>M3</t>
  </si>
  <si>
    <t>one with Waves , one without</t>
  </si>
  <si>
    <t>M4</t>
  </si>
  <si>
    <t>Waves  A= ; f= 0. Hz</t>
  </si>
  <si>
    <t>M2</t>
  </si>
  <si>
    <t>M7</t>
  </si>
  <si>
    <t>M6</t>
  </si>
  <si>
    <t>EI_7</t>
  </si>
  <si>
    <t>Surge good ?</t>
  </si>
  <si>
    <t>Pitch good ?</t>
  </si>
  <si>
    <t>Heave good ?</t>
  </si>
  <si>
    <t>Surge</t>
  </si>
  <si>
    <t>Pitch</t>
  </si>
  <si>
    <t>Heave</t>
  </si>
  <si>
    <t>Group</t>
  </si>
  <si>
    <t>date</t>
  </si>
  <si>
    <t>ALL SIL tests are not correct -&gt; PTFM Pitch rad to deg</t>
  </si>
  <si>
    <t>Pitch decay in Sil</t>
  </si>
  <si>
    <t>SIL 18 m/s, NTM IC</t>
  </si>
  <si>
    <t>Irregular</t>
  </si>
  <si>
    <t>SW_SPAR_Group_M_5_irregular_waves_01_with_wind_18mps</t>
  </si>
  <si>
    <t>Thrust 20 N</t>
  </si>
  <si>
    <t>Regular</t>
  </si>
  <si>
    <t>SW_SPAR_Group_M_5_regular_wave_04</t>
  </si>
  <si>
    <t>SIL 18 m/s</t>
  </si>
  <si>
    <t>off</t>
  </si>
  <si>
    <t>SW_SPAR_Group_M_5_regular_wave_03</t>
  </si>
  <si>
    <t>SW_SPAR_Group_M_5_regular_wave_02</t>
  </si>
  <si>
    <t>SW_SPAR_Group_M_5_regular_wave_01</t>
  </si>
  <si>
    <t>Group M_5</t>
  </si>
  <si>
    <t>Surge decay done in waves</t>
  </si>
  <si>
    <t>Group EI 3 condition for Surge decay : T=10s</t>
  </si>
  <si>
    <t>SIL 11m/s, NTM IC</t>
  </si>
  <si>
    <t>on</t>
  </si>
  <si>
    <t>SW_SPAR_Group_EI_5_irregular_wave_01_SIL_11mps_NTM</t>
  </si>
  <si>
    <t>SW_SPAR_Group_EI_5_regular_wave_04</t>
  </si>
  <si>
    <t>SIL 11m/s</t>
  </si>
  <si>
    <t>SW_SPAR_Group_EI_5_regular_wave_03</t>
  </si>
  <si>
    <t>SIL 18m/s</t>
  </si>
  <si>
    <t>SW_SPAR_Group_EI_5_regular_wave_02</t>
  </si>
  <si>
    <t>SW_SPAR_Group_EI_5_regular_wave_01</t>
  </si>
  <si>
    <t>Group EI_5</t>
  </si>
  <si>
    <t>Thrust 20N</t>
  </si>
  <si>
    <t>SW_SPAR_Group_EI_4_irregular_wave_01_thrust_20N</t>
  </si>
  <si>
    <t>SW_SPAR_Group_EI_4_regular_wave_04</t>
  </si>
  <si>
    <t>SW_SPAR_Group_EI_4_regular_wave_03</t>
  </si>
  <si>
    <t>SW_SPAR_Group_EI_4_regular_wave_02</t>
  </si>
  <si>
    <t>SW_SPAR_Group_EI_4_regular_wave_01</t>
  </si>
  <si>
    <t>Group EI_4</t>
  </si>
  <si>
    <t>Pitch decay done in SIL !!</t>
  </si>
  <si>
    <t>Group EI 3 condition for Surge decay : T=12s</t>
  </si>
  <si>
    <t>SIL 18 m/s, Turbulent NTM</t>
  </si>
  <si>
    <t>SW_SPAR_Group_EI_3_irregular_wave_04</t>
  </si>
  <si>
    <t>SW_SPAR_Group_EI_3_regular_wave_04</t>
  </si>
  <si>
    <t>SW_SPAR_Group_EI_3_regular_wave_03</t>
  </si>
  <si>
    <t>SW_SPAR_Group_EI_3_regular_wave_02</t>
  </si>
  <si>
    <t>SW_SPAR_Group_EI_3_regular_wave_01</t>
  </si>
  <si>
    <t>Group EI_3</t>
  </si>
  <si>
    <t>SW_SPAR_Group_EI_6_irregular_wave_01_with_wind</t>
  </si>
  <si>
    <t>Attention, vagues arrétées avant amortissement complet des oscillations.</t>
  </si>
  <si>
    <t>Group EI 6 condition for Surge decay : T=11s</t>
  </si>
  <si>
    <t>duration 450s</t>
  </si>
  <si>
    <t>SW_SPAR_Group_EI_6_regular_wave_04</t>
  </si>
  <si>
    <t>SW_SPAR_Group_EI_6_regular_wave_03</t>
  </si>
  <si>
    <t>SW_SPAR_Group_EI_6_regular_wave_02</t>
  </si>
  <si>
    <t>SW_SPAR_Group_EI_6_regular_wave_01</t>
  </si>
  <si>
    <t xml:space="preserve">Group EI_6 </t>
  </si>
  <si>
    <t>Group M4 FOR DECAY PITCH</t>
  </si>
  <si>
    <t>Short duration !  ~220s</t>
  </si>
  <si>
    <t>SW_SPAR_Group_M4_irregular_wave_03_with_wind</t>
  </si>
  <si>
    <t xml:space="preserve">SIL 11.4 m/s with turbulent wind </t>
  </si>
  <si>
    <t>11 m/s</t>
  </si>
  <si>
    <t>SW_SPAR_Group_M4_regular_wave_04</t>
  </si>
  <si>
    <t>SW_SPAR_Group_M4_regular_wave_02</t>
  </si>
  <si>
    <t>SW_SPAR_Group_M4_regular_wave_01</t>
  </si>
  <si>
    <t>Group M 4</t>
  </si>
  <si>
    <t>group M2  FOR DECAY PITCH</t>
  </si>
  <si>
    <t>11,4m/s</t>
  </si>
  <si>
    <t>SW_SPAR_Group_M2_irregular_wave_01</t>
  </si>
  <si>
    <t>SW_SPAR_Group_M2_regular_wave_04</t>
  </si>
  <si>
    <t>SW_SPAR_Group_M2_regular_wave_03</t>
  </si>
  <si>
    <t>SW_SPAR_Group_M2_regular_wave_02</t>
  </si>
  <si>
    <t>SW_SPAR_Group_M2_regular_wave_01</t>
  </si>
  <si>
    <t>Group M 2</t>
  </si>
  <si>
    <t>TDMS FILE CORRUPTED</t>
  </si>
  <si>
    <t>SW_SPAR_Group_EI_2_irregular_wave_01_with_wind</t>
  </si>
  <si>
    <t>18 m/s</t>
  </si>
  <si>
    <t>SW_SPAR_Group_EI_2_irregular_wave_02_with_wind</t>
  </si>
  <si>
    <t>SW_SPAR_Group_EI_2_regular_wave_04</t>
  </si>
  <si>
    <t>SW_SPAR_Group_EI_2_regular_wave_03</t>
  </si>
  <si>
    <t>SW_SPAR_Group_EI_2_regular_wave_02</t>
  </si>
  <si>
    <t>SW_SPAR_Group_EI_2_regular_wave_01</t>
  </si>
  <si>
    <t>Group Ei 2</t>
  </si>
  <si>
    <t>SIL 11.4 m/s</t>
  </si>
  <si>
    <t>SW_SPAR_Group_M3_irregular_wave_with_wind</t>
  </si>
  <si>
    <t>SW_SPAR_Group_M3_irregular_wave_01 : not found</t>
  </si>
  <si>
    <t>SW_SPAR_Group_M3_regular_wave_04</t>
  </si>
  <si>
    <t>SW_SPAR_Group_M3_regular_wave_03</t>
  </si>
  <si>
    <t>SW_SPAR_Group_M3_regular_wave_02</t>
  </si>
  <si>
    <t>SW_SPAR_Group_M3_regular_wave_01</t>
  </si>
  <si>
    <t>Group M3</t>
  </si>
  <si>
    <t>Pitch decay In wave !</t>
  </si>
  <si>
    <t>SW_SPAR_Group_A_irregular_wave_01</t>
  </si>
  <si>
    <t>SW_SPAR_Group_A_regular_wave_05</t>
  </si>
  <si>
    <t>SW_SPAR_Group_A_regular_wave_02</t>
  </si>
  <si>
    <t>SW_SPAR_Group_A_regular_wave_01</t>
  </si>
  <si>
    <t>SW_SPAR_Group_A_regular_wave_04</t>
  </si>
  <si>
    <t>SW_SPAR_Group_A_regular_wave_03</t>
  </si>
  <si>
    <t>Group A</t>
  </si>
  <si>
    <t>thresold of wave elevation signals --&gt; Staruration; Warning : accelro was HS</t>
  </si>
  <si>
    <t>SW_SPAR_Group_M1_irregular_waves_01</t>
  </si>
  <si>
    <t>SW_SPAR_GroupM1_regular_wave_04</t>
  </si>
  <si>
    <t>SW_SPAR_GroupM1_regular_wave_03</t>
  </si>
  <si>
    <t>SW_SPAR_GroupM1_regular_wave_02</t>
  </si>
  <si>
    <t>SW_SPAR_GroupM1_regular_wave_01</t>
  </si>
  <si>
    <t>Group M1</t>
  </si>
  <si>
    <t>Warning : accelro was HS</t>
  </si>
  <si>
    <t>SW_SPAR_Group_M7_Irregular_wave_2</t>
  </si>
  <si>
    <t>SW_SPAR_GroupM7_regular_wave_04</t>
  </si>
  <si>
    <t>SW_SPAR_GroupM7_regular_wave_03</t>
  </si>
  <si>
    <t>SW_SPAR_GroupM7_regular_wave_02</t>
  </si>
  <si>
    <t>SW_SPAR_GroupM7_regular_wave_01</t>
  </si>
  <si>
    <t>Group M7</t>
  </si>
  <si>
    <t>no</t>
  </si>
  <si>
    <t>SW_SPAR_Group_M6_irregular_wave_wind_01</t>
  </si>
  <si>
    <t>SW_SPAR_Group_M6_irregular_wave_nowind_01</t>
  </si>
  <si>
    <t>SW_SPAR_GroupM6_regular_wave_05</t>
  </si>
  <si>
    <t>SW_SPAR_GroupM6_regular_wave_04</t>
  </si>
  <si>
    <t>SW_SPAR_GroupM6_regular_wave_03</t>
  </si>
  <si>
    <t>SW_SPAR_GroupM6_regular_wave_02</t>
  </si>
  <si>
    <t>SW_SPAR_GroupM6_regular_wave_01</t>
  </si>
  <si>
    <t>Group M6</t>
  </si>
  <si>
    <t>13N</t>
  </si>
  <si>
    <t>SW_SPAR_Group_7_irregular_waves_withwind_01</t>
  </si>
  <si>
    <t>SW_SPAR_Group_7_irregular_waves_03</t>
  </si>
  <si>
    <t>SW_SPAR_Group7_regular_waves_05</t>
  </si>
  <si>
    <t>SW_SPAR_Group7_regular_waves_04</t>
  </si>
  <si>
    <t>SW_SPAR_Group7_regular_waves_03</t>
  </si>
  <si>
    <t>SW_SPAR_Group7_regular_waves_02</t>
  </si>
  <si>
    <t>SW_SPAR_Group7_regular_waves_01</t>
  </si>
  <si>
    <t>Group EI 7</t>
  </si>
  <si>
    <t>comment</t>
  </si>
  <si>
    <t>Numerical Wind  Config</t>
  </si>
  <si>
    <t>turbine</t>
  </si>
  <si>
    <t>Thrust [N]</t>
  </si>
  <si>
    <t>Wind speed [m/s]</t>
  </si>
  <si>
    <t>H/lambda [%]</t>
  </si>
  <si>
    <t>lambda [m]</t>
  </si>
  <si>
    <t>T[s]</t>
  </si>
  <si>
    <t>A [m]</t>
  </si>
  <si>
    <t>freq[Hz]</t>
  </si>
  <si>
    <t>Test title</t>
  </si>
  <si>
    <t>Full scale</t>
  </si>
  <si>
    <t>Model scale</t>
  </si>
  <si>
    <t>SOFTWIND SPAR  TESTS</t>
  </si>
  <si>
    <t>campaign March</t>
  </si>
  <si>
    <t>wrong X frame</t>
  </si>
  <si>
    <t>SW_SPAR_act_ref_DLC_1_2_uw_11_4_ODIN_Turb_test01'</t>
  </si>
  <si>
    <t>stoped at 90s</t>
  </si>
  <si>
    <r>
      <t xml:space="preserve">moteur temp = 16 au debut; 33 à la fin ;  system monitoring count RT =3; fast count = 0; ajout du sauvegarde de la valeur du time constant, </t>
    </r>
    <r>
      <rPr>
        <b/>
        <sz val="10"/>
        <color rgb="FFFF0000"/>
        <rFont val="Arial"/>
        <family val="2"/>
      </rPr>
      <t>les HF du commandes d'actuator sont tjs précentes</t>
    </r>
  </si>
  <si>
    <t>BGF_thrust_calibration_01</t>
  </si>
  <si>
    <t>BGF_thrust_calibration_02</t>
  </si>
  <si>
    <t>BGF_thrust_calibration_03</t>
  </si>
  <si>
    <t>BGF_thrust_calibration_04</t>
  </si>
  <si>
    <t>BGF_white_noise_01</t>
  </si>
  <si>
    <t>BGF_step_01</t>
  </si>
  <si>
    <t>OUT OF THE WAVE TANK – 28/01/2020</t>
  </si>
  <si>
    <t>DLC 1.2; Hs =2.2; Tp =11  Uw=11,4 m/s; Ti=15%; actuator perf deteriorated . Delay = [ms]; f_c = [Hz]</t>
  </si>
  <si>
    <t>DLC 1.2 ; to test if everythinig is ok</t>
  </si>
  <si>
    <t>Count RT</t>
  </si>
  <si>
    <t>Count FAST</t>
  </si>
  <si>
    <t xml:space="preserve">Qualisys recalibration </t>
  </si>
  <si>
    <t>[]</t>
  </si>
  <si>
    <t>0</t>
  </si>
  <si>
    <t>1461</t>
  </si>
  <si>
    <t>test 1.2; Tp= 1.74; Hs = 0.055; activate dynamic compensation;</t>
  </si>
  <si>
    <t>After BGF wavetank tests, some tests on the marbre. Actuator =KDE5212-XF220 + 15.5/5.3" prop. Power system = Alim 48 V stab</t>
  </si>
  <si>
    <t>Fy is ??</t>
  </si>
  <si>
    <t>Seems really strange for F_y ( m_x)</t>
  </si>
  <si>
    <t>21 steps between 0 and 80 %, in the wave tank</t>
  </si>
  <si>
    <t>steps  of ?s, from 0 to 30 N each.</t>
  </si>
  <si>
    <t xml:space="preserve">Useless </t>
  </si>
  <si>
    <t>35%, + 1%bruit blanc [0.1 - 10 ]. Gentle decrease to 0.</t>
  </si>
  <si>
    <r>
      <t xml:space="preserve">test 1.3 ; Tp = 1.72; Hs= 0.145, ref; </t>
    </r>
    <r>
      <rPr>
        <sz val="10"/>
        <color rgb="FFFF0000"/>
        <rFont val="Arial"/>
        <family val="2"/>
      </rPr>
      <t xml:space="preserve">erreur batteur </t>
    </r>
  </si>
  <si>
    <t>test DLC 1.x ;Hs= 0.113 Tp = 1.74 ; batterie volatge = 51.95 ;act dyn; no kalman filter --&gt; Test short with many oscillations of the tower</t>
  </si>
  <si>
    <r>
      <t xml:space="preserve">DLC 1.2; Hs =2.6m; Tp =11s  Turb Wind at 11.4 m/s. </t>
    </r>
    <r>
      <rPr>
        <sz val="10"/>
        <color rgb="FFFF0000"/>
        <rFont val="Arial"/>
        <family val="2"/>
      </rPr>
      <t>TEST FAILED (STOPPED) !</t>
    </r>
  </si>
  <si>
    <r>
      <t>DLC 1.2; Hs =2.6m; Tp =11s  Turb Wind at 11.4 m/s; Count FAST = 0; Count RT = 1;  T</t>
    </r>
    <r>
      <rPr>
        <sz val="10"/>
        <color rgb="FFFF0000"/>
        <rFont val="Arial"/>
        <family val="2"/>
      </rPr>
      <t>EST FAILED (STOPPED) !</t>
    </r>
  </si>
  <si>
    <t xml:space="preserve">DLC 1.2; Hs =2.6m; Tp =11s  Turb Wind at 11.4 m/s  </t>
  </si>
  <si>
    <t>no QTM</t>
  </si>
  <si>
    <t>42 % Command, + decay at 45 % . Nice signal from Accelero. Start when actuator was running</t>
  </si>
  <si>
    <t>actuator pef</t>
  </si>
  <si>
    <t>numerical model</t>
  </si>
  <si>
    <t>No SIL, Turbine is off then at 20N</t>
  </si>
  <si>
    <t>no control</t>
  </si>
  <si>
    <t>Fail</t>
  </si>
  <si>
    <t>fail</t>
  </si>
  <si>
    <t>FAIL</t>
  </si>
  <si>
    <t>thrust curve</t>
  </si>
  <si>
    <t>ct</t>
  </si>
  <si>
    <t xml:space="preserve">3P freq  [Hz] </t>
  </si>
  <si>
    <t>Tower nat. freq. -- fixed</t>
  </si>
  <si>
    <t>Tower nat. freq. "Stiff-stiff"</t>
  </si>
  <si>
    <t>H [m]</t>
  </si>
  <si>
    <t>SW_SPAR_Group_M4_regular_waves_03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</si>
</sst>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_-* #,##0.00\ _€_-;\-* #,##0.00\ _€_-;_-* &quot;-&quot;??\ _€_-;_-@_-"/>
    <numFmt numFmtId="165" formatCode="_-* #,##0.00_-;\-* #,##0.00_-;_-* \-??_-;_-@_-"/>
    <numFmt numFmtId="166" formatCode="0\ %"/>
    <numFmt numFmtId="167" formatCode="_-* #,##0.000_-;\-* #,##0.000_-;_-* \-??_-;_-@_-"/>
    <numFmt numFmtId="168" formatCode="d\-mmm"/>
    <numFmt numFmtId="169" formatCode="0.0"/>
    <numFmt numFmtId="170" formatCode="m/d/yyyy"/>
    <numFmt numFmtId="171" formatCode="0.000"/>
    <numFmt numFmtId="172" formatCode="0.0E+00"/>
    <numFmt numFmtId="173" formatCode="0.0%"/>
    <numFmt numFmtId="174" formatCode="0.0000"/>
  </numFmts>
  <fonts count="29" x14ac:knownFonts="1">
    <font>
      <sz val="10"/>
      <name val="Arial"/>
      <family val="2"/>
      <charset val="1"/>
    </font>
    <font>
      <sz val="11"/>
      <color rgb="FF000000"/>
      <name val="Calibri"/>
      <family val="2"/>
      <charset val="1"/>
    </font>
    <font>
      <b/>
      <sz val="10"/>
      <name val="Arial"/>
      <family val="2"/>
      <charset val="1"/>
    </font>
    <font>
      <b/>
      <sz val="14"/>
      <name val="Arial"/>
      <family val="2"/>
      <charset val="1"/>
    </font>
    <font>
      <sz val="12"/>
      <name val="Arial"/>
      <family val="2"/>
      <charset val="1"/>
    </font>
    <font>
      <sz val="24"/>
      <name val="Arial"/>
      <family val="2"/>
      <charset val="1"/>
    </font>
    <font>
      <sz val="10"/>
      <name val="Times New Roman"/>
      <family val="1"/>
      <charset val="1"/>
    </font>
    <font>
      <b/>
      <sz val="10"/>
      <name val="Times New Roman"/>
      <family val="1"/>
      <charset val="1"/>
    </font>
    <font>
      <b/>
      <sz val="20"/>
      <color rgb="FFFF0000"/>
      <name val="Arial"/>
      <family val="2"/>
      <charset val="1"/>
    </font>
    <font>
      <sz val="10"/>
      <name val="Arial"/>
      <family val="2"/>
      <charset val="1"/>
    </font>
    <font>
      <b/>
      <sz val="10"/>
      <name val="Arial"/>
      <family val="2"/>
    </font>
    <font>
      <sz val="9"/>
      <color indexed="81"/>
      <name val="Tahoma"/>
      <family val="2"/>
    </font>
    <font>
      <b/>
      <sz val="9"/>
      <color indexed="81"/>
      <name val="Tahoma"/>
      <family val="2"/>
    </font>
    <font>
      <sz val="10"/>
      <name val="Arial"/>
      <family val="2"/>
    </font>
    <font>
      <i/>
      <sz val="10"/>
      <name val="Arial"/>
      <family val="2"/>
    </font>
    <font>
      <i/>
      <sz val="10"/>
      <color theme="9"/>
      <name val="Arial"/>
      <family val="2"/>
    </font>
    <font>
      <b/>
      <sz val="10"/>
      <color theme="9"/>
      <name val="Arial"/>
      <family val="2"/>
    </font>
    <font>
      <b/>
      <sz val="10"/>
      <color rgb="FFFF0000"/>
      <name val="Arial"/>
      <family val="2"/>
    </font>
    <font>
      <b/>
      <sz val="14"/>
      <color rgb="FFFF0000"/>
      <name val="Arial"/>
      <family val="2"/>
    </font>
    <font>
      <sz val="10"/>
      <color rgb="FFFF0000"/>
      <name val="Arial"/>
      <family val="2"/>
      <charset val="1"/>
    </font>
    <font>
      <b/>
      <sz val="12"/>
      <color rgb="FFFF0000"/>
      <name val="Arial"/>
      <family val="2"/>
    </font>
    <font>
      <sz val="10"/>
      <color rgb="FFFF0000"/>
      <name val="Arial"/>
      <family val="2"/>
    </font>
    <font>
      <b/>
      <sz val="15"/>
      <name val="Arial"/>
      <family val="2"/>
      <charset val="1"/>
    </font>
    <font>
      <b/>
      <i/>
      <sz val="12"/>
      <color rgb="FF00B050"/>
      <name val="Arial"/>
      <family val="2"/>
    </font>
    <font>
      <b/>
      <i/>
      <sz val="14"/>
      <name val="Arial"/>
      <family val="2"/>
      <charset val="1"/>
    </font>
    <font>
      <sz val="12"/>
      <name val="Arial"/>
      <family val="2"/>
    </font>
    <font>
      <sz val="12"/>
      <color rgb="FFFF0000"/>
      <name val="Arial"/>
      <family val="2"/>
      <charset val="1"/>
    </font>
    <font>
      <b/>
      <sz val="12"/>
      <name val="Arial"/>
      <family val="2"/>
      <charset val="1"/>
    </font>
    <font>
      <b/>
      <sz val="14"/>
      <name val="Arial"/>
      <family val="2"/>
    </font>
  </fonts>
  <fills count="27">
    <fill>
      <patternFill patternType="none"/>
    </fill>
    <fill>
      <patternFill patternType="gray125"/>
    </fill>
    <fill>
      <patternFill patternType="solid">
        <fgColor rgb="FFFF4000"/>
        <bgColor rgb="FFBE4B48"/>
      </patternFill>
    </fill>
    <fill>
      <patternFill patternType="solid">
        <fgColor rgb="FFE6B9B8"/>
        <bgColor rgb="FFFCD5B5"/>
      </patternFill>
    </fill>
    <fill>
      <patternFill patternType="solid">
        <fgColor rgb="FFE8F2A1"/>
        <bgColor rgb="FFFFE994"/>
      </patternFill>
    </fill>
    <fill>
      <patternFill patternType="solid">
        <fgColor rgb="FFFCD5B5"/>
        <bgColor rgb="FFFFD7D7"/>
      </patternFill>
    </fill>
    <fill>
      <patternFill patternType="solid">
        <fgColor rgb="FFB9CDE5"/>
        <bgColor rgb="FFC6D9F1"/>
      </patternFill>
    </fill>
    <fill>
      <patternFill patternType="solid">
        <fgColor rgb="FFEBF1DE"/>
        <bgColor rgb="FFFDEADA"/>
      </patternFill>
    </fill>
    <fill>
      <patternFill patternType="solid">
        <fgColor rgb="FFD7E4BD"/>
        <bgColor rgb="FFE8F2A1"/>
      </patternFill>
    </fill>
    <fill>
      <patternFill patternType="solid">
        <fgColor rgb="FFAC8A8A"/>
        <bgColor rgb="FFCC8F8E"/>
      </patternFill>
    </fill>
    <fill>
      <patternFill patternType="solid">
        <fgColor rgb="FFC6D9F1"/>
        <bgColor rgb="FFB9CDE5"/>
      </patternFill>
    </fill>
    <fill>
      <patternFill patternType="solid">
        <fgColor rgb="FFFFE994"/>
        <bgColor rgb="FFE8F2A1"/>
      </patternFill>
    </fill>
    <fill>
      <patternFill patternType="solid">
        <fgColor rgb="FFFDEADA"/>
        <bgColor rgb="FFEBF1DE"/>
      </patternFill>
    </fill>
    <fill>
      <patternFill patternType="solid">
        <fgColor rgb="FFADBDD3"/>
        <bgColor rgb="FFB9CDE5"/>
      </patternFill>
    </fill>
    <fill>
      <patternFill patternType="solid">
        <fgColor rgb="FFF2DCDB"/>
        <bgColor rgb="FFFFD7D7"/>
      </patternFill>
    </fill>
    <fill>
      <patternFill patternType="solid">
        <fgColor rgb="FFFF0000"/>
        <bgColor rgb="FFFF4000"/>
      </patternFill>
    </fill>
    <fill>
      <patternFill patternType="solid">
        <fgColor rgb="FF00B050"/>
        <bgColor rgb="FF008080"/>
      </patternFill>
    </fill>
    <fill>
      <patternFill patternType="solid">
        <fgColor rgb="FFFF0000"/>
        <bgColor indexed="64"/>
      </patternFill>
    </fill>
    <fill>
      <patternFill patternType="solid">
        <fgColor theme="0" tint="-4.9989318521683403E-2"/>
        <bgColor rgb="FFB9CDE5"/>
      </patternFill>
    </fill>
    <fill>
      <patternFill patternType="solid">
        <fgColor theme="5" tint="0.79998168889431442"/>
        <bgColor rgb="FFFF4000"/>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4.9989318521683403E-2"/>
        <bgColor rgb="FFFFE994"/>
      </patternFill>
    </fill>
    <fill>
      <patternFill patternType="solid">
        <fgColor rgb="FFFF0000"/>
        <bgColor rgb="FF993300"/>
      </patternFill>
    </fill>
    <fill>
      <patternFill patternType="solid">
        <fgColor theme="0" tint="-0.14999847407452621"/>
        <bgColor indexed="64"/>
      </patternFill>
    </fill>
    <fill>
      <patternFill patternType="solid">
        <fgColor rgb="FFD7E4BD"/>
        <bgColor rgb="FFCCCCFF"/>
      </patternFill>
    </fill>
    <fill>
      <patternFill patternType="solid">
        <fgColor theme="9"/>
        <bgColor indexed="64"/>
      </patternFill>
    </fill>
  </fills>
  <borders count="4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hair">
        <color auto="1"/>
      </left>
      <right/>
      <top/>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style="medium">
        <color auto="1"/>
      </left>
      <right style="medium">
        <color auto="1"/>
      </right>
      <top style="medium">
        <color auto="1"/>
      </top>
      <bottom/>
      <diagonal/>
    </border>
    <border>
      <left style="thin">
        <color auto="1"/>
      </left>
      <right style="thin">
        <color auto="1"/>
      </right>
      <top/>
      <bottom/>
      <diagonal/>
    </border>
    <border>
      <left style="medium">
        <color auto="1"/>
      </left>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medium">
        <color auto="1"/>
      </left>
      <right/>
      <top/>
      <bottom style="hair">
        <color auto="1"/>
      </bottom>
      <diagonal/>
    </border>
    <border>
      <left/>
      <right style="medium">
        <color auto="1"/>
      </right>
      <top style="hair">
        <color auto="1"/>
      </top>
      <bottom/>
      <diagonal/>
    </border>
    <border>
      <left style="medium">
        <color auto="1"/>
      </left>
      <right/>
      <top style="hair">
        <color auto="1"/>
      </top>
      <bottom/>
      <diagonal/>
    </border>
    <border>
      <left style="hair">
        <color auto="1"/>
      </left>
      <right/>
      <top style="hair">
        <color auto="1"/>
      </top>
      <bottom style="hair">
        <color auto="1"/>
      </bottom>
      <diagonal/>
    </border>
    <border>
      <left style="medium">
        <color auto="1"/>
      </left>
      <right/>
      <top style="hair">
        <color auto="1"/>
      </top>
      <bottom style="hair">
        <color auto="1"/>
      </bottom>
      <diagonal/>
    </border>
    <border>
      <left style="medium">
        <color auto="1"/>
      </left>
      <right style="thin">
        <color auto="1"/>
      </right>
      <top/>
      <bottom/>
      <diagonal/>
    </border>
    <border>
      <left style="hair">
        <color auto="1"/>
      </left>
      <right style="hair">
        <color auto="1"/>
      </right>
      <top style="hair">
        <color auto="1"/>
      </top>
      <bottom style="medium">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medium">
        <color auto="1"/>
      </left>
      <right style="medium">
        <color auto="1"/>
      </right>
      <top style="medium">
        <color auto="1"/>
      </top>
      <bottom style="hair">
        <color auto="1"/>
      </bottom>
      <diagonal/>
    </border>
  </borders>
  <cellStyleXfs count="8">
    <xf numFmtId="0" fontId="0" fillId="0" borderId="0"/>
    <xf numFmtId="165" fontId="9" fillId="0" borderId="0" applyBorder="0" applyProtection="0"/>
    <xf numFmtId="9" fontId="9" fillId="0" borderId="0" applyBorder="0" applyProtection="0"/>
    <xf numFmtId="165" fontId="9" fillId="0" borderId="0" applyBorder="0" applyProtection="0"/>
    <xf numFmtId="0" fontId="9" fillId="0" borderId="0"/>
    <xf numFmtId="0" fontId="9" fillId="0" borderId="0"/>
    <xf numFmtId="0" fontId="1" fillId="0" borderId="0"/>
    <xf numFmtId="166" fontId="9" fillId="0" borderId="0" applyBorder="0" applyProtection="0"/>
  </cellStyleXfs>
  <cellXfs count="352">
    <xf numFmtId="0" fontId="0" fillId="0" borderId="0" xfId="0"/>
    <xf numFmtId="0" fontId="2" fillId="0" borderId="1" xfId="0" applyFont="1" applyBorder="1"/>
    <xf numFmtId="0" fontId="0" fillId="0" borderId="1" xfId="0" applyFont="1" applyBorder="1"/>
    <xf numFmtId="0" fontId="2" fillId="0" borderId="2" xfId="0" applyFont="1" applyBorder="1"/>
    <xf numFmtId="0" fontId="0" fillId="0" borderId="1" xfId="0" applyFont="1" applyBorder="1" applyAlignment="1">
      <alignment wrapText="1"/>
    </xf>
    <xf numFmtId="0" fontId="2" fillId="0" borderId="0" xfId="0" applyFont="1" applyBorder="1"/>
    <xf numFmtId="0" fontId="2" fillId="0" borderId="1" xfId="0" applyFont="1" applyBorder="1" applyAlignment="1">
      <alignment wrapText="1"/>
    </xf>
    <xf numFmtId="0" fontId="2" fillId="0" borderId="0" xfId="0" applyFont="1"/>
    <xf numFmtId="0" fontId="0" fillId="0" borderId="0" xfId="0" applyAlignment="1">
      <alignment horizontal="center"/>
    </xf>
    <xf numFmtId="0" fontId="0" fillId="0" borderId="0" xfId="0" applyFont="1"/>
    <xf numFmtId="0" fontId="0" fillId="2" borderId="0" xfId="0" applyFont="1" applyFill="1" applyAlignment="1">
      <alignment wrapText="1"/>
    </xf>
    <xf numFmtId="0" fontId="0" fillId="0" borderId="0" xfId="0" applyFont="1" applyAlignment="1">
      <alignment wrapText="1"/>
    </xf>
    <xf numFmtId="0" fontId="2" fillId="3" borderId="0" xfId="0" applyFont="1" applyFill="1" applyAlignment="1">
      <alignment horizontal="center"/>
    </xf>
    <xf numFmtId="49" fontId="0" fillId="0" borderId="0" xfId="0" applyNumberFormat="1" applyAlignment="1">
      <alignment horizontal="left" wrapText="1"/>
    </xf>
    <xf numFmtId="0" fontId="0" fillId="0" borderId="0" xfId="0" applyAlignment="1">
      <alignment horizontal="left" vertical="center"/>
    </xf>
    <xf numFmtId="167" fontId="0" fillId="0" borderId="0" xfId="1" applyNumberFormat="1" applyFont="1" applyBorder="1" applyAlignment="1" applyProtection="1">
      <alignment horizontal="center"/>
    </xf>
    <xf numFmtId="0" fontId="3" fillId="4" borderId="0" xfId="0" applyFont="1" applyFill="1" applyBorder="1" applyAlignment="1">
      <alignment horizontal="center" vertical="center"/>
    </xf>
    <xf numFmtId="0" fontId="3" fillId="0" borderId="4" xfId="0" applyFont="1" applyBorder="1" applyAlignment="1">
      <alignment vertical="center"/>
    </xf>
    <xf numFmtId="0" fontId="3" fillId="0" borderId="5" xfId="0" applyFont="1" applyBorder="1" applyAlignment="1">
      <alignment vertical="center"/>
    </xf>
    <xf numFmtId="0" fontId="2" fillId="0" borderId="8" xfId="0" applyFont="1" applyBorder="1" applyAlignment="1">
      <alignment horizontal="center"/>
    </xf>
    <xf numFmtId="0" fontId="2" fillId="0" borderId="0" xfId="0" applyFont="1" applyBorder="1" applyAlignment="1">
      <alignment horizontal="center"/>
    </xf>
    <xf numFmtId="0" fontId="2" fillId="0" borderId="9" xfId="0" applyFont="1" applyBorder="1" applyAlignment="1">
      <alignment horizontal="center"/>
    </xf>
    <xf numFmtId="0" fontId="2" fillId="0" borderId="0" xfId="0" applyFont="1" applyBorder="1" applyAlignment="1">
      <alignment horizontal="center" wrapText="1"/>
    </xf>
    <xf numFmtId="0" fontId="0" fillId="0" borderId="0" xfId="0" applyFont="1" applyAlignment="1">
      <alignment horizontal="center"/>
    </xf>
    <xf numFmtId="0" fontId="0" fillId="0" borderId="0" xfId="0" applyFont="1" applyAlignment="1">
      <alignment horizontal="center" vertical="center" wrapText="1"/>
    </xf>
    <xf numFmtId="0" fontId="2" fillId="3" borderId="0" xfId="0" applyFont="1" applyFill="1" applyAlignment="1">
      <alignment horizontal="center" vertical="center" wrapText="1"/>
    </xf>
    <xf numFmtId="49" fontId="2" fillId="0" borderId="0" xfId="0" applyNumberFormat="1" applyFont="1" applyAlignment="1">
      <alignment horizontal="left" vertical="center" wrapText="1"/>
    </xf>
    <xf numFmtId="0" fontId="0" fillId="5" borderId="10" xfId="0" applyFont="1" applyFill="1" applyBorder="1" applyAlignment="1">
      <alignment horizontal="center" vertical="center" wrapText="1"/>
    </xf>
    <xf numFmtId="0" fontId="0" fillId="5" borderId="11" xfId="0" applyFont="1" applyFill="1" applyBorder="1" applyAlignment="1">
      <alignment horizontal="left" vertical="center" wrapText="1"/>
    </xf>
    <xf numFmtId="0" fontId="0" fillId="6" borderId="12" xfId="0" applyFont="1" applyFill="1" applyBorder="1" applyAlignment="1">
      <alignment horizontal="center" vertical="center"/>
    </xf>
    <xf numFmtId="167" fontId="0" fillId="6" borderId="13" xfId="1" applyNumberFormat="1" applyFont="1" applyFill="1" applyBorder="1" applyAlignment="1" applyProtection="1">
      <alignment horizontal="center" vertical="center" wrapText="1"/>
    </xf>
    <xf numFmtId="0" fontId="0" fillId="6" borderId="13" xfId="0" applyFont="1" applyFill="1" applyBorder="1" applyAlignment="1">
      <alignment horizontal="center" vertical="center" wrapText="1"/>
    </xf>
    <xf numFmtId="0" fontId="0" fillId="6" borderId="14" xfId="0" applyFont="1" applyFill="1" applyBorder="1" applyAlignment="1">
      <alignment horizontal="center" vertical="center" wrapText="1"/>
    </xf>
    <xf numFmtId="0" fontId="0" fillId="7" borderId="12" xfId="0" applyFont="1" applyFill="1" applyBorder="1" applyAlignment="1">
      <alignment horizontal="center" vertical="center" wrapText="1"/>
    </xf>
    <xf numFmtId="0" fontId="0" fillId="7" borderId="13" xfId="0" applyFont="1" applyFill="1" applyBorder="1" applyAlignment="1">
      <alignment horizontal="center" vertical="center" wrapText="1"/>
    </xf>
    <xf numFmtId="0" fontId="0" fillId="8" borderId="13" xfId="0" applyFont="1" applyFill="1" applyBorder="1" applyAlignment="1">
      <alignment horizontal="center" vertical="center" wrapText="1"/>
    </xf>
    <xf numFmtId="0" fontId="0" fillId="8" borderId="15" xfId="0" applyFont="1" applyFill="1" applyBorder="1" applyAlignment="1">
      <alignment horizontal="center" vertical="center" wrapText="1"/>
    </xf>
    <xf numFmtId="0" fontId="0" fillId="8" borderId="16" xfId="0" applyFont="1" applyFill="1" applyBorder="1" applyAlignment="1">
      <alignment horizontal="center" vertical="center" wrapText="1"/>
    </xf>
    <xf numFmtId="0" fontId="2" fillId="9" borderId="17" xfId="0" applyFont="1" applyFill="1" applyBorder="1" applyAlignment="1">
      <alignment horizontal="center" vertical="center"/>
    </xf>
    <xf numFmtId="0" fontId="4" fillId="10" borderId="0" xfId="0" applyFont="1" applyFill="1" applyBorder="1" applyAlignment="1">
      <alignment horizontal="center" vertical="center" textRotation="90" wrapText="1"/>
    </xf>
    <xf numFmtId="0" fontId="2" fillId="3" borderId="0" xfId="0" applyFont="1" applyFill="1" applyBorder="1" applyAlignment="1">
      <alignment horizontal="center"/>
    </xf>
    <xf numFmtId="0" fontId="0" fillId="14" borderId="0" xfId="0" applyFont="1" applyFill="1" applyBorder="1" applyAlignment="1">
      <alignment horizontal="center"/>
    </xf>
    <xf numFmtId="0" fontId="4" fillId="15" borderId="0" xfId="0" applyFont="1" applyFill="1" applyBorder="1" applyAlignment="1">
      <alignment horizontal="center" vertical="center" textRotation="90" wrapText="1"/>
    </xf>
    <xf numFmtId="0" fontId="0" fillId="0" borderId="0" xfId="0" applyFont="1" applyAlignment="1">
      <alignment horizontal="center" wrapText="1"/>
    </xf>
    <xf numFmtId="49" fontId="0" fillId="0" borderId="0" xfId="0" applyNumberFormat="1" applyFont="1" applyAlignment="1">
      <alignment horizontal="left"/>
    </xf>
    <xf numFmtId="0" fontId="7" fillId="14" borderId="1" xfId="0" applyFont="1" applyFill="1" applyBorder="1" applyAlignment="1">
      <alignment horizontal="right" wrapText="1"/>
    </xf>
    <xf numFmtId="0" fontId="0" fillId="14" borderId="1" xfId="0" applyFont="1" applyFill="1" applyBorder="1"/>
    <xf numFmtId="0" fontId="7" fillId="0" borderId="1" xfId="0" applyFont="1" applyBorder="1" applyAlignment="1">
      <alignment horizontal="right" wrapText="1"/>
    </xf>
    <xf numFmtId="0" fontId="6" fillId="0" borderId="1" xfId="0" applyFont="1" applyBorder="1" applyAlignment="1">
      <alignment horizontal="right" wrapText="1"/>
    </xf>
    <xf numFmtId="0" fontId="0" fillId="0" borderId="0" xfId="0" applyFont="1" applyAlignment="1">
      <alignment horizontal="left" wrapText="1"/>
    </xf>
    <xf numFmtId="170" fontId="0" fillId="0" borderId="0" xfId="0" applyNumberFormat="1" applyAlignment="1">
      <alignment horizontal="center"/>
    </xf>
    <xf numFmtId="0" fontId="0" fillId="0" borderId="0" xfId="0" applyFont="1" applyAlignment="1"/>
    <xf numFmtId="0" fontId="3" fillId="4" borderId="20" xfId="0" applyFont="1" applyFill="1" applyBorder="1" applyAlignment="1">
      <alignment vertical="center"/>
    </xf>
    <xf numFmtId="0" fontId="0" fillId="15" borderId="0" xfId="0" applyFont="1" applyFill="1"/>
    <xf numFmtId="0" fontId="0" fillId="0" borderId="0" xfId="0" applyFont="1" applyBorder="1" applyAlignment="1">
      <alignment wrapText="1"/>
    </xf>
    <xf numFmtId="0" fontId="0" fillId="0" borderId="0" xfId="0" applyAlignment="1">
      <alignment wrapText="1"/>
    </xf>
    <xf numFmtId="170" fontId="0" fillId="0" borderId="0" xfId="0" applyNumberFormat="1"/>
    <xf numFmtId="0" fontId="2" fillId="16" borderId="0" xfId="0" applyFont="1" applyFill="1"/>
    <xf numFmtId="0" fontId="0" fillId="0" borderId="4" xfId="0" applyFont="1" applyBorder="1"/>
    <xf numFmtId="0" fontId="0" fillId="0" borderId="8" xfId="0" applyFont="1" applyBorder="1"/>
    <xf numFmtId="0" fontId="0" fillId="0" borderId="9" xfId="0" applyFont="1" applyBorder="1"/>
    <xf numFmtId="0" fontId="0" fillId="0" borderId="0" xfId="0" applyFont="1" applyBorder="1"/>
    <xf numFmtId="0" fontId="2" fillId="16" borderId="0" xfId="0" applyFont="1" applyFill="1" applyBorder="1"/>
    <xf numFmtId="168" fontId="0" fillId="0" borderId="18" xfId="0" applyNumberFormat="1" applyFont="1" applyBorder="1"/>
    <xf numFmtId="169" fontId="0" fillId="0" borderId="0" xfId="0" applyNumberFormat="1"/>
    <xf numFmtId="0" fontId="0" fillId="0" borderId="8" xfId="0" applyBorder="1"/>
    <xf numFmtId="0" fontId="0" fillId="0" borderId="0" xfId="0" applyBorder="1"/>
    <xf numFmtId="0" fontId="0" fillId="0" borderId="9" xfId="0" applyBorder="1"/>
    <xf numFmtId="171" fontId="2" fillId="0" borderId="0" xfId="0" applyNumberFormat="1" applyFont="1"/>
    <xf numFmtId="2" fontId="0" fillId="0" borderId="18" xfId="0" applyNumberFormat="1" applyBorder="1"/>
    <xf numFmtId="171" fontId="2" fillId="0" borderId="18" xfId="0" applyNumberFormat="1" applyFont="1" applyBorder="1"/>
    <xf numFmtId="2" fontId="0" fillId="0" borderId="0" xfId="0" applyNumberFormat="1"/>
    <xf numFmtId="0" fontId="2" fillId="0" borderId="18" xfId="0" applyFont="1" applyBorder="1"/>
    <xf numFmtId="169" fontId="2" fillId="0" borderId="1" xfId="0" applyNumberFormat="1" applyFont="1" applyBorder="1"/>
    <xf numFmtId="171" fontId="0" fillId="0" borderId="0" xfId="0" applyNumberFormat="1"/>
    <xf numFmtId="169" fontId="2" fillId="0" borderId="22" xfId="0" applyNumberFormat="1" applyFont="1" applyBorder="1"/>
    <xf numFmtId="2" fontId="2" fillId="0" borderId="18" xfId="0" applyNumberFormat="1" applyFont="1" applyBorder="1"/>
    <xf numFmtId="0" fontId="0" fillId="0" borderId="23" xfId="0" applyBorder="1"/>
    <xf numFmtId="0" fontId="0" fillId="0" borderId="15" xfId="0" applyBorder="1"/>
    <xf numFmtId="0" fontId="0" fillId="0" borderId="16" xfId="0" applyBorder="1"/>
    <xf numFmtId="172" fontId="0" fillId="0" borderId="0" xfId="0" applyNumberFormat="1"/>
    <xf numFmtId="11" fontId="2" fillId="0" borderId="1" xfId="0" applyNumberFormat="1" applyFont="1" applyBorder="1"/>
    <xf numFmtId="0" fontId="0" fillId="0" borderId="18" xfId="0" applyBorder="1"/>
    <xf numFmtId="0" fontId="0" fillId="0" borderId="18" xfId="0" applyFont="1" applyBorder="1" applyAlignment="1">
      <alignment wrapText="1"/>
    </xf>
    <xf numFmtId="49" fontId="0" fillId="0" borderId="0" xfId="0" applyNumberFormat="1" applyFill="1" applyAlignment="1">
      <alignment horizontal="left" wrapText="1"/>
    </xf>
    <xf numFmtId="0" fontId="0" fillId="0" borderId="0" xfId="0" applyFill="1" applyAlignment="1">
      <alignment horizontal="center"/>
    </xf>
    <xf numFmtId="49" fontId="0" fillId="17" borderId="0" xfId="0" applyNumberFormat="1" applyFill="1" applyAlignment="1">
      <alignment horizontal="left" wrapText="1"/>
    </xf>
    <xf numFmtId="0" fontId="0" fillId="17" borderId="0" xfId="0" applyFill="1" applyAlignment="1">
      <alignment horizontal="center"/>
    </xf>
    <xf numFmtId="0" fontId="0" fillId="17" borderId="0" xfId="0" applyFill="1" applyAlignment="1">
      <alignment horizontal="left" vertical="center"/>
    </xf>
    <xf numFmtId="167" fontId="0" fillId="17" borderId="0" xfId="1" applyNumberFormat="1" applyFont="1" applyFill="1" applyBorder="1" applyAlignment="1" applyProtection="1">
      <alignment horizontal="center"/>
    </xf>
    <xf numFmtId="0" fontId="0" fillId="0" borderId="0" xfId="0" applyFill="1"/>
    <xf numFmtId="49" fontId="13" fillId="0" borderId="0" xfId="0" applyNumberFormat="1" applyFont="1" applyFill="1" applyAlignment="1">
      <alignment horizontal="left" wrapText="1"/>
    </xf>
    <xf numFmtId="0" fontId="10" fillId="0" borderId="0" xfId="0" applyFont="1" applyFill="1" applyAlignment="1">
      <alignment horizontal="left" vertical="center" wrapText="1"/>
    </xf>
    <xf numFmtId="14" fontId="0" fillId="0" borderId="0" xfId="0" applyNumberFormat="1" applyAlignment="1">
      <alignment horizontal="center"/>
    </xf>
    <xf numFmtId="165" fontId="0" fillId="0" borderId="0" xfId="1" applyNumberFormat="1" applyFont="1" applyBorder="1" applyAlignment="1" applyProtection="1">
      <alignment horizontal="center"/>
    </xf>
    <xf numFmtId="0" fontId="17" fillId="0" borderId="0" xfId="0" applyFont="1"/>
    <xf numFmtId="0" fontId="17" fillId="0" borderId="0" xfId="0" applyFont="1" applyAlignment="1">
      <alignment wrapText="1"/>
    </xf>
    <xf numFmtId="0" fontId="3" fillId="0" borderId="0" xfId="0" applyFont="1" applyBorder="1" applyAlignment="1">
      <alignment horizontal="center"/>
    </xf>
    <xf numFmtId="0" fontId="0" fillId="8" borderId="0" xfId="0" applyFont="1" applyFill="1" applyBorder="1" applyAlignment="1">
      <alignment horizontal="center" vertical="center" wrapText="1"/>
    </xf>
    <xf numFmtId="0" fontId="8" fillId="0" borderId="0" xfId="0" applyFont="1" applyBorder="1" applyAlignment="1">
      <alignment horizontal="center" vertical="center"/>
    </xf>
    <xf numFmtId="0" fontId="8" fillId="0" borderId="0" xfId="0" applyFont="1" applyBorder="1" applyAlignment="1">
      <alignment vertical="center"/>
    </xf>
    <xf numFmtId="0" fontId="8" fillId="0" borderId="0" xfId="0" applyFont="1" applyBorder="1" applyAlignment="1">
      <alignment horizontal="center" vertical="center"/>
    </xf>
    <xf numFmtId="0" fontId="0" fillId="0" borderId="0" xfId="0" applyFont="1" applyBorder="1" applyAlignment="1">
      <alignment horizontal="center" vertical="center"/>
    </xf>
    <xf numFmtId="2" fontId="0" fillId="0" borderId="0" xfId="0" applyNumberFormat="1" applyAlignment="1">
      <alignment horizontal="center"/>
    </xf>
    <xf numFmtId="0" fontId="0" fillId="0" borderId="1" xfId="0" applyBorder="1" applyAlignment="1">
      <alignment horizontal="center"/>
    </xf>
    <xf numFmtId="0" fontId="4" fillId="15" borderId="1" xfId="0" applyFont="1" applyFill="1" applyBorder="1" applyAlignment="1">
      <alignment horizontal="center" vertical="center" textRotation="90" wrapText="1"/>
    </xf>
    <xf numFmtId="168" fontId="0" fillId="0" borderId="1" xfId="0" applyNumberFormat="1" applyFont="1" applyBorder="1" applyAlignment="1">
      <alignment horizontal="center" wrapText="1"/>
    </xf>
    <xf numFmtId="0" fontId="2" fillId="3" borderId="1" xfId="0" applyFont="1" applyFill="1" applyBorder="1" applyAlignment="1">
      <alignment horizontal="center"/>
    </xf>
    <xf numFmtId="0" fontId="0" fillId="0" borderId="1" xfId="0" applyFont="1" applyBorder="1" applyAlignment="1">
      <alignment horizontal="center" wrapText="1"/>
    </xf>
    <xf numFmtId="0" fontId="0" fillId="0" borderId="1" xfId="0" applyBorder="1" applyAlignment="1">
      <alignment horizontal="left" vertical="center"/>
    </xf>
    <xf numFmtId="167" fontId="0" fillId="0" borderId="1" xfId="1" applyNumberFormat="1" applyFont="1" applyBorder="1" applyAlignment="1" applyProtection="1">
      <alignment horizontal="center"/>
    </xf>
    <xf numFmtId="169" fontId="0" fillId="0" borderId="1" xfId="0" applyNumberFormat="1" applyBorder="1" applyAlignment="1">
      <alignment horizontal="center"/>
    </xf>
    <xf numFmtId="49" fontId="0" fillId="0" borderId="1" xfId="0" applyNumberFormat="1" applyBorder="1" applyAlignment="1">
      <alignment horizontal="left" wrapText="1"/>
    </xf>
    <xf numFmtId="170" fontId="0" fillId="0" borderId="1" xfId="0" applyNumberFormat="1" applyBorder="1" applyAlignment="1">
      <alignment horizontal="center"/>
    </xf>
    <xf numFmtId="0" fontId="0" fillId="0" borderId="1" xfId="0" applyFont="1" applyBorder="1" applyAlignment="1">
      <alignment horizontal="left" wrapText="1"/>
    </xf>
    <xf numFmtId="0" fontId="19" fillId="0" borderId="1" xfId="0" applyFont="1" applyBorder="1" applyAlignment="1">
      <alignment horizontal="center"/>
    </xf>
    <xf numFmtId="49" fontId="0" fillId="0" borderId="1" xfId="0" applyNumberFormat="1" applyFill="1" applyBorder="1" applyAlignment="1">
      <alignment horizontal="left" wrapText="1"/>
    </xf>
    <xf numFmtId="0" fontId="0" fillId="0" borderId="1" xfId="0" applyFill="1" applyBorder="1" applyAlignment="1">
      <alignment horizontal="left" vertical="center"/>
    </xf>
    <xf numFmtId="0" fontId="0" fillId="0" borderId="1" xfId="0" applyFill="1" applyBorder="1" applyAlignment="1">
      <alignment horizontal="center"/>
    </xf>
    <xf numFmtId="167" fontId="0" fillId="0" borderId="1" xfId="1" applyNumberFormat="1" applyFont="1" applyFill="1" applyBorder="1" applyAlignment="1" applyProtection="1">
      <alignment horizontal="center"/>
    </xf>
    <xf numFmtId="2" fontId="0" fillId="0" borderId="1" xfId="0" applyNumberFormat="1" applyBorder="1" applyAlignment="1">
      <alignment horizontal="center"/>
    </xf>
    <xf numFmtId="0" fontId="0" fillId="0" borderId="25" xfId="0" applyBorder="1" applyAlignment="1">
      <alignment horizontal="center"/>
    </xf>
    <xf numFmtId="0" fontId="0" fillId="17" borderId="1" xfId="0" applyFill="1" applyBorder="1" applyAlignment="1">
      <alignment horizontal="center"/>
    </xf>
    <xf numFmtId="0" fontId="0" fillId="17" borderId="1" xfId="0" applyFill="1" applyBorder="1" applyAlignment="1">
      <alignment horizontal="left" vertical="center"/>
    </xf>
    <xf numFmtId="167" fontId="0" fillId="17" borderId="1" xfId="1" applyNumberFormat="1" applyFont="1" applyFill="1" applyBorder="1" applyAlignment="1" applyProtection="1">
      <alignment horizontal="center"/>
    </xf>
    <xf numFmtId="0" fontId="0" fillId="0" borderId="10" xfId="0" applyBorder="1" applyAlignment="1">
      <alignment horizontal="center"/>
    </xf>
    <xf numFmtId="0" fontId="2" fillId="3" borderId="10" xfId="0" applyFont="1" applyFill="1" applyBorder="1" applyAlignment="1">
      <alignment horizontal="center"/>
    </xf>
    <xf numFmtId="49" fontId="0" fillId="0" borderId="10" xfId="0" applyNumberFormat="1" applyBorder="1" applyAlignment="1">
      <alignment horizontal="left" wrapText="1"/>
    </xf>
    <xf numFmtId="0" fontId="0" fillId="0" borderId="10" xfId="0" applyBorder="1" applyAlignment="1">
      <alignment horizontal="left" vertical="center"/>
    </xf>
    <xf numFmtId="0" fontId="0" fillId="0" borderId="26" xfId="0" applyBorder="1" applyAlignment="1">
      <alignment horizontal="center"/>
    </xf>
    <xf numFmtId="0" fontId="2" fillId="3" borderId="26" xfId="0" applyFont="1" applyFill="1" applyBorder="1" applyAlignment="1">
      <alignment horizontal="center"/>
    </xf>
    <xf numFmtId="49" fontId="0" fillId="0" borderId="26" xfId="0" applyNumberFormat="1" applyBorder="1" applyAlignment="1">
      <alignment horizontal="left" wrapText="1"/>
    </xf>
    <xf numFmtId="0" fontId="0" fillId="0" borderId="26" xfId="0" applyBorder="1" applyAlignment="1">
      <alignment horizontal="left" vertical="center"/>
    </xf>
    <xf numFmtId="14" fontId="0" fillId="0" borderId="1" xfId="0" applyNumberFormat="1" applyBorder="1" applyAlignment="1">
      <alignment horizontal="center"/>
    </xf>
    <xf numFmtId="0" fontId="0" fillId="0" borderId="24" xfId="0" applyBorder="1" applyAlignment="1">
      <alignment horizontal="left" vertical="center"/>
    </xf>
    <xf numFmtId="49" fontId="17" fillId="0" borderId="1" xfId="0" applyNumberFormat="1" applyFont="1" applyBorder="1" applyAlignment="1">
      <alignment horizontal="left" wrapText="1"/>
    </xf>
    <xf numFmtId="167" fontId="0" fillId="0" borderId="10" xfId="1" applyNumberFormat="1" applyFont="1" applyBorder="1" applyAlignment="1" applyProtection="1">
      <alignment horizontal="center"/>
    </xf>
    <xf numFmtId="14" fontId="0" fillId="0" borderId="10" xfId="0" applyNumberFormat="1" applyBorder="1" applyAlignment="1">
      <alignment horizontal="center"/>
    </xf>
    <xf numFmtId="0" fontId="0" fillId="0" borderId="11" xfId="0" applyFill="1" applyBorder="1"/>
    <xf numFmtId="0" fontId="0" fillId="0" borderId="11" xfId="0" applyBorder="1" applyAlignment="1">
      <alignment horizontal="left" vertical="center"/>
    </xf>
    <xf numFmtId="0" fontId="0" fillId="0" borderId="10" xfId="0" applyFill="1" applyBorder="1" applyAlignment="1">
      <alignment horizontal="left" vertical="center"/>
    </xf>
    <xf numFmtId="0" fontId="0" fillId="0" borderId="10" xfId="0" applyFill="1" applyBorder="1" applyAlignment="1">
      <alignment horizontal="center"/>
    </xf>
    <xf numFmtId="167" fontId="0" fillId="0" borderId="10" xfId="1" applyNumberFormat="1" applyFont="1" applyFill="1" applyBorder="1" applyAlignment="1" applyProtection="1">
      <alignment horizontal="center"/>
    </xf>
    <xf numFmtId="2" fontId="0" fillId="0" borderId="10" xfId="0" applyNumberFormat="1" applyBorder="1" applyAlignment="1">
      <alignment horizontal="center"/>
    </xf>
    <xf numFmtId="167" fontId="0" fillId="0" borderId="26" xfId="1" applyNumberFormat="1" applyFont="1" applyBorder="1" applyAlignment="1" applyProtection="1">
      <alignment horizontal="center"/>
    </xf>
    <xf numFmtId="14" fontId="0" fillId="0" borderId="26" xfId="0" applyNumberFormat="1" applyBorder="1" applyAlignment="1">
      <alignment horizontal="center"/>
    </xf>
    <xf numFmtId="0" fontId="0" fillId="0" borderId="27" xfId="0" applyBorder="1" applyAlignment="1">
      <alignment horizontal="left" vertical="center"/>
    </xf>
    <xf numFmtId="0" fontId="0" fillId="0" borderId="22" xfId="0" applyBorder="1" applyAlignment="1">
      <alignment horizontal="center"/>
    </xf>
    <xf numFmtId="0" fontId="0" fillId="0" borderId="26" xfId="0" applyFill="1" applyBorder="1" applyAlignment="1">
      <alignment horizontal="center"/>
    </xf>
    <xf numFmtId="0" fontId="0" fillId="0" borderId="26" xfId="0" applyFill="1" applyBorder="1" applyAlignment="1">
      <alignment horizontal="left" vertical="center"/>
    </xf>
    <xf numFmtId="167" fontId="0" fillId="0" borderId="26" xfId="1" applyNumberFormat="1" applyFont="1" applyFill="1" applyBorder="1" applyAlignment="1" applyProtection="1">
      <alignment horizontal="center"/>
    </xf>
    <xf numFmtId="165" fontId="0" fillId="0" borderId="1" xfId="1" applyNumberFormat="1" applyFont="1" applyBorder="1" applyAlignment="1" applyProtection="1">
      <alignment horizontal="center"/>
    </xf>
    <xf numFmtId="20" fontId="0" fillId="0" borderId="1" xfId="0" applyNumberFormat="1" applyBorder="1" applyAlignment="1">
      <alignment horizontal="center"/>
    </xf>
    <xf numFmtId="0" fontId="0" fillId="0" borderId="24" xfId="0" applyBorder="1" applyAlignment="1">
      <alignment horizontal="center"/>
    </xf>
    <xf numFmtId="169" fontId="0" fillId="0" borderId="24" xfId="0" applyNumberFormat="1" applyBorder="1" applyAlignment="1">
      <alignment horizontal="center"/>
    </xf>
    <xf numFmtId="2" fontId="0" fillId="0" borderId="26" xfId="0" applyNumberFormat="1" applyBorder="1" applyAlignment="1">
      <alignment horizontal="center"/>
    </xf>
    <xf numFmtId="49" fontId="10" fillId="0" borderId="1" xfId="0" applyNumberFormat="1" applyFont="1" applyBorder="1" applyAlignment="1">
      <alignment horizontal="left" wrapText="1"/>
    </xf>
    <xf numFmtId="20" fontId="0" fillId="0" borderId="1" xfId="0" applyNumberFormat="1" applyFill="1" applyBorder="1" applyAlignment="1">
      <alignment horizontal="center"/>
    </xf>
    <xf numFmtId="14" fontId="0" fillId="0" borderId="1" xfId="0" applyNumberFormat="1" applyFill="1" applyBorder="1" applyAlignment="1">
      <alignment horizontal="center"/>
    </xf>
    <xf numFmtId="0" fontId="2" fillId="3" borderId="24" xfId="0" applyFont="1" applyFill="1" applyBorder="1" applyAlignment="1">
      <alignment horizontal="center"/>
    </xf>
    <xf numFmtId="169" fontId="0" fillId="17" borderId="1" xfId="0" applyNumberFormat="1" applyFill="1" applyBorder="1" applyAlignment="1">
      <alignment horizontal="center"/>
    </xf>
    <xf numFmtId="169" fontId="0" fillId="0" borderId="27" xfId="0" applyNumberFormat="1" applyBorder="1" applyAlignment="1">
      <alignment horizontal="center"/>
    </xf>
    <xf numFmtId="169" fontId="0" fillId="0" borderId="26" xfId="0" applyNumberFormat="1" applyBorder="1" applyAlignment="1">
      <alignment horizontal="center"/>
    </xf>
    <xf numFmtId="0" fontId="0" fillId="0" borderId="0" xfId="0" applyBorder="1" applyAlignment="1">
      <alignment horizontal="center"/>
    </xf>
    <xf numFmtId="168" fontId="0" fillId="0" borderId="0" xfId="0" applyNumberFormat="1" applyFont="1" applyBorder="1" applyAlignment="1">
      <alignment horizontal="center" wrapText="1"/>
    </xf>
    <xf numFmtId="0" fontId="0" fillId="0" borderId="0" xfId="0" applyBorder="1" applyAlignment="1">
      <alignment horizontal="left" vertical="center"/>
    </xf>
    <xf numFmtId="0" fontId="0" fillId="0" borderId="24" xfId="0" applyFont="1" applyBorder="1" applyAlignment="1">
      <alignment horizontal="center" vertical="center"/>
    </xf>
    <xf numFmtId="0" fontId="4" fillId="10" borderId="0" xfId="0" applyFont="1" applyFill="1" applyBorder="1" applyAlignment="1">
      <alignment vertical="center" textRotation="90" wrapText="1"/>
    </xf>
    <xf numFmtId="0" fontId="4" fillId="0" borderId="0" xfId="0" applyFont="1" applyFill="1" applyBorder="1" applyAlignment="1">
      <alignment horizontal="center" vertical="center" textRotation="90" wrapText="1"/>
    </xf>
    <xf numFmtId="0" fontId="4" fillId="0" borderId="0" xfId="0" applyFont="1" applyFill="1" applyBorder="1" applyAlignment="1">
      <alignment vertical="center" textRotation="90" wrapText="1"/>
    </xf>
    <xf numFmtId="0" fontId="4" fillId="0" borderId="1" xfId="0" applyFont="1" applyFill="1" applyBorder="1" applyAlignment="1">
      <alignment horizontal="center" vertical="center" textRotation="90" wrapText="1"/>
    </xf>
    <xf numFmtId="0" fontId="4" fillId="0" borderId="1" xfId="0" applyFont="1" applyFill="1" applyBorder="1" applyAlignment="1">
      <alignment vertical="center" textRotation="90" wrapText="1"/>
    </xf>
    <xf numFmtId="14" fontId="0" fillId="0" borderId="1" xfId="0" applyNumberFormat="1" applyBorder="1" applyAlignment="1">
      <alignment horizontal="left" vertical="center"/>
    </xf>
    <xf numFmtId="14" fontId="0" fillId="0" borderId="0" xfId="0" applyNumberFormat="1" applyBorder="1" applyAlignment="1">
      <alignment horizontal="left" vertical="center"/>
    </xf>
    <xf numFmtId="0" fontId="4" fillId="10" borderId="1" xfId="0" applyFont="1" applyFill="1" applyBorder="1" applyAlignment="1">
      <alignment horizontal="center" vertical="center" textRotation="90" wrapText="1"/>
    </xf>
    <xf numFmtId="0" fontId="0" fillId="11" borderId="1" xfId="0" applyFont="1" applyFill="1" applyBorder="1" applyAlignment="1">
      <alignment horizontal="center"/>
    </xf>
    <xf numFmtId="14" fontId="0" fillId="11" borderId="1" xfId="0" applyNumberFormat="1" applyFont="1" applyFill="1" applyBorder="1" applyAlignment="1">
      <alignment horizontal="center"/>
    </xf>
    <xf numFmtId="49" fontId="0" fillId="0" borderId="1" xfId="0" applyNumberFormat="1" applyFont="1" applyBorder="1" applyAlignment="1">
      <alignment horizontal="left" wrapText="1"/>
    </xf>
    <xf numFmtId="0" fontId="0" fillId="12" borderId="1" xfId="0" applyFont="1" applyFill="1" applyBorder="1" applyAlignment="1">
      <alignment horizontal="center"/>
    </xf>
    <xf numFmtId="0" fontId="0" fillId="12" borderId="1" xfId="0" applyFont="1" applyFill="1" applyBorder="1" applyAlignment="1">
      <alignment horizontal="left" vertical="center"/>
    </xf>
    <xf numFmtId="0" fontId="0" fillId="13" borderId="1" xfId="0" applyFill="1" applyBorder="1" applyAlignment="1">
      <alignment horizontal="center"/>
    </xf>
    <xf numFmtId="167" fontId="0" fillId="13" borderId="1" xfId="1" applyNumberFormat="1" applyFont="1" applyFill="1" applyBorder="1" applyAlignment="1" applyProtection="1">
      <alignment horizontal="center"/>
    </xf>
    <xf numFmtId="0" fontId="0" fillId="7" borderId="1" xfId="0" applyFill="1" applyBorder="1" applyAlignment="1">
      <alignment horizontal="center"/>
    </xf>
    <xf numFmtId="0" fontId="0" fillId="7" borderId="1" xfId="0" applyFont="1" applyFill="1" applyBorder="1" applyAlignment="1">
      <alignment horizontal="center"/>
    </xf>
    <xf numFmtId="0" fontId="0" fillId="7" borderId="1" xfId="0" applyFont="1" applyFill="1" applyBorder="1" applyAlignment="1">
      <alignment horizontal="center" vertical="center"/>
    </xf>
    <xf numFmtId="0" fontId="13" fillId="0" borderId="1" xfId="0" applyFont="1" applyBorder="1" applyAlignment="1">
      <alignment horizontal="left" vertical="center"/>
    </xf>
    <xf numFmtId="173" fontId="9" fillId="0" borderId="0" xfId="2" applyNumberFormat="1"/>
    <xf numFmtId="0" fontId="10" fillId="17" borderId="0" xfId="0" applyFont="1" applyFill="1"/>
    <xf numFmtId="0" fontId="0" fillId="0" borderId="0" xfId="0" quotePrefix="1"/>
    <xf numFmtId="0" fontId="10" fillId="17" borderId="0" xfId="0" quotePrefix="1" applyFont="1" applyFill="1"/>
    <xf numFmtId="0" fontId="10" fillId="0" borderId="0" xfId="0" applyFont="1"/>
    <xf numFmtId="0" fontId="17" fillId="0" borderId="0" xfId="0" quotePrefix="1" applyFont="1"/>
    <xf numFmtId="0" fontId="14" fillId="0" borderId="0" xfId="0" applyFont="1"/>
    <xf numFmtId="0" fontId="10" fillId="0" borderId="1" xfId="0" applyFont="1" applyFill="1" applyBorder="1" applyAlignment="1">
      <alignment horizontal="left" vertical="center"/>
    </xf>
    <xf numFmtId="0" fontId="4" fillId="18" borderId="0" xfId="0" applyFont="1" applyFill="1" applyBorder="1" applyAlignment="1">
      <alignment horizontal="center" vertical="center" textRotation="90" wrapText="1"/>
    </xf>
    <xf numFmtId="14" fontId="0" fillId="0" borderId="0" xfId="0" applyNumberFormat="1"/>
    <xf numFmtId="0" fontId="2" fillId="0" borderId="31" xfId="0" applyFont="1" applyFill="1" applyBorder="1"/>
    <xf numFmtId="16" fontId="0" fillId="0" borderId="0" xfId="0" applyNumberFormat="1"/>
    <xf numFmtId="0" fontId="0" fillId="0" borderId="0" xfId="0" applyFont="1" applyFill="1" applyBorder="1" applyAlignment="1"/>
    <xf numFmtId="0" fontId="0" fillId="0" borderId="1" xfId="0" applyBorder="1"/>
    <xf numFmtId="0" fontId="17" fillId="0" borderId="1" xfId="0" applyFont="1" applyBorder="1"/>
    <xf numFmtId="0" fontId="3" fillId="22" borderId="0" xfId="0" applyFont="1" applyFill="1" applyBorder="1" applyAlignment="1">
      <alignment horizontal="center" vertical="center"/>
    </xf>
    <xf numFmtId="0" fontId="3" fillId="22" borderId="0" xfId="0" applyFont="1" applyFill="1" applyBorder="1" applyAlignment="1">
      <alignment vertical="center"/>
    </xf>
    <xf numFmtId="0" fontId="10" fillId="0" borderId="1" xfId="0" applyFont="1" applyBorder="1"/>
    <xf numFmtId="0" fontId="0" fillId="0" borderId="1" xfId="0" quotePrefix="1" applyBorder="1" applyAlignment="1">
      <alignment wrapText="1"/>
    </xf>
    <xf numFmtId="20" fontId="0" fillId="0" borderId="0" xfId="0" applyNumberFormat="1" applyAlignment="1">
      <alignment horizontal="center"/>
    </xf>
    <xf numFmtId="0" fontId="0" fillId="0" borderId="0" xfId="0" applyAlignment="1">
      <alignment horizontal="center"/>
    </xf>
    <xf numFmtId="14" fontId="19" fillId="0" borderId="1" xfId="0" applyNumberFormat="1" applyFont="1" applyBorder="1" applyAlignment="1">
      <alignment horizontal="left" vertical="center"/>
    </xf>
    <xf numFmtId="0" fontId="26" fillId="0" borderId="1" xfId="0" applyFont="1" applyFill="1" applyBorder="1" applyAlignment="1">
      <alignment horizontal="center" vertical="center" textRotation="90" wrapText="1"/>
    </xf>
    <xf numFmtId="0" fontId="26" fillId="0" borderId="1" xfId="0" applyFont="1" applyFill="1" applyBorder="1" applyAlignment="1">
      <alignment horizontal="center" vertical="center" wrapText="1"/>
    </xf>
    <xf numFmtId="0" fontId="19" fillId="0" borderId="1" xfId="0" applyFont="1" applyBorder="1" applyAlignment="1">
      <alignment horizontal="left" vertical="center"/>
    </xf>
    <xf numFmtId="0" fontId="0" fillId="0" borderId="1" xfId="0" applyFont="1" applyBorder="1" applyAlignment="1"/>
    <xf numFmtId="0" fontId="13" fillId="0" borderId="1" xfId="0" applyFont="1" applyBorder="1" applyAlignment="1">
      <alignment wrapText="1"/>
    </xf>
    <xf numFmtId="0" fontId="27" fillId="0" borderId="1" xfId="0" applyFont="1" applyBorder="1"/>
    <xf numFmtId="168" fontId="0" fillId="0" borderId="1" xfId="0" applyNumberFormat="1" applyBorder="1"/>
    <xf numFmtId="0" fontId="0" fillId="17" borderId="1" xfId="0" applyFill="1" applyBorder="1"/>
    <xf numFmtId="0" fontId="27" fillId="23" borderId="1" xfId="0" applyFont="1" applyFill="1" applyBorder="1" applyAlignment="1">
      <alignment vertical="center"/>
    </xf>
    <xf numFmtId="171" fontId="0" fillId="0" borderId="0" xfId="0" applyNumberFormat="1" applyBorder="1"/>
    <xf numFmtId="171" fontId="0" fillId="0" borderId="1" xfId="0" applyNumberFormat="1" applyBorder="1"/>
    <xf numFmtId="169" fontId="0" fillId="0" borderId="1" xfId="0" applyNumberFormat="1" applyFont="1" applyBorder="1"/>
    <xf numFmtId="4" fontId="0" fillId="0" borderId="1" xfId="0" applyNumberFormat="1" applyBorder="1"/>
    <xf numFmtId="2" fontId="0" fillId="0" borderId="1" xfId="0" applyNumberFormat="1" applyBorder="1"/>
    <xf numFmtId="171" fontId="2" fillId="0" borderId="1" xfId="0" applyNumberFormat="1" applyFont="1" applyBorder="1"/>
    <xf numFmtId="2" fontId="2" fillId="0" borderId="1" xfId="0" applyNumberFormat="1" applyFont="1" applyBorder="1"/>
    <xf numFmtId="0" fontId="0" fillId="0" borderId="24" xfId="0" applyFont="1" applyBorder="1"/>
    <xf numFmtId="169" fontId="0" fillId="0" borderId="1" xfId="0" applyNumberFormat="1" applyBorder="1"/>
    <xf numFmtId="0" fontId="0" fillId="0" borderId="34" xfId="0" applyFont="1" applyBorder="1"/>
    <xf numFmtId="2" fontId="0" fillId="0" borderId="0" xfId="0" applyNumberFormat="1" applyBorder="1"/>
    <xf numFmtId="171" fontId="27" fillId="23" borderId="0" xfId="0" applyNumberFormat="1" applyFont="1" applyFill="1" applyBorder="1" applyAlignment="1">
      <alignment vertical="center"/>
    </xf>
    <xf numFmtId="171" fontId="27" fillId="23" borderId="35" xfId="0" applyNumberFormat="1" applyFont="1" applyFill="1" applyBorder="1" applyAlignment="1">
      <alignment vertical="center"/>
    </xf>
    <xf numFmtId="0" fontId="27" fillId="23" borderId="20" xfId="0" applyFont="1" applyFill="1" applyBorder="1" applyAlignment="1">
      <alignment vertical="center"/>
    </xf>
    <xf numFmtId="0" fontId="27" fillId="23" borderId="36" xfId="0" applyFont="1" applyFill="1" applyBorder="1" applyAlignment="1">
      <alignment vertical="center"/>
    </xf>
    <xf numFmtId="0" fontId="27" fillId="23" borderId="35" xfId="0" applyFont="1" applyFill="1" applyBorder="1" applyAlignment="1">
      <alignment vertical="center"/>
    </xf>
    <xf numFmtId="0" fontId="27" fillId="23" borderId="37" xfId="0" applyFont="1" applyFill="1" applyBorder="1" applyAlignment="1">
      <alignment vertical="center"/>
    </xf>
    <xf numFmtId="2" fontId="0" fillId="16" borderId="1" xfId="0" applyNumberFormat="1" applyFill="1" applyBorder="1"/>
    <xf numFmtId="171" fontId="2" fillId="16" borderId="1" xfId="0" applyNumberFormat="1" applyFont="1" applyFill="1" applyBorder="1"/>
    <xf numFmtId="174" fontId="2" fillId="0" borderId="1" xfId="0" applyNumberFormat="1" applyFont="1" applyBorder="1"/>
    <xf numFmtId="0" fontId="0" fillId="0" borderId="0" xfId="0" applyFont="1" applyFill="1" applyBorder="1" applyAlignment="1">
      <alignment wrapText="1"/>
    </xf>
    <xf numFmtId="0" fontId="0" fillId="0" borderId="38" xfId="0" applyFont="1" applyBorder="1"/>
    <xf numFmtId="171" fontId="0" fillId="0" borderId="1" xfId="0" applyNumberFormat="1" applyFont="1" applyBorder="1"/>
    <xf numFmtId="0" fontId="0" fillId="0" borderId="40" xfId="0" applyFont="1" applyBorder="1"/>
    <xf numFmtId="0" fontId="0" fillId="16" borderId="1" xfId="0" applyFill="1" applyBorder="1"/>
    <xf numFmtId="171" fontId="2" fillId="0" borderId="0" xfId="0" applyNumberFormat="1" applyFont="1" applyBorder="1"/>
    <xf numFmtId="0" fontId="0" fillId="0" borderId="41" xfId="0" applyFont="1" applyBorder="1"/>
    <xf numFmtId="171" fontId="0" fillId="0" borderId="16" xfId="0" applyNumberFormat="1" applyBorder="1"/>
    <xf numFmtId="2" fontId="0" fillId="0" borderId="42" xfId="0" applyNumberFormat="1" applyBorder="1"/>
    <xf numFmtId="171" fontId="2" fillId="0" borderId="40" xfId="0" applyNumberFormat="1" applyFont="1" applyBorder="1"/>
    <xf numFmtId="2" fontId="2" fillId="0" borderId="40" xfId="0" applyNumberFormat="1" applyFont="1" applyBorder="1"/>
    <xf numFmtId="0" fontId="0" fillId="0" borderId="43" xfId="0" applyFont="1" applyBorder="1"/>
    <xf numFmtId="171" fontId="0" fillId="0" borderId="9" xfId="0" applyNumberFormat="1" applyBorder="1"/>
    <xf numFmtId="0" fontId="0" fillId="0" borderId="18" xfId="0" applyFont="1" applyBorder="1"/>
    <xf numFmtId="4" fontId="0" fillId="0" borderId="8" xfId="0" applyNumberFormat="1" applyBorder="1"/>
    <xf numFmtId="2" fontId="0" fillId="0" borderId="44" xfId="0" applyNumberFormat="1" applyBorder="1"/>
    <xf numFmtId="171" fontId="0" fillId="0" borderId="18" xfId="0" applyNumberFormat="1" applyFont="1" applyBorder="1"/>
    <xf numFmtId="171" fontId="0" fillId="0" borderId="18" xfId="0" applyNumberFormat="1" applyBorder="1"/>
    <xf numFmtId="171" fontId="27" fillId="23" borderId="45" xfId="0" applyNumberFormat="1" applyFont="1" applyFill="1" applyBorder="1" applyAlignment="1">
      <alignment vertical="center"/>
    </xf>
    <xf numFmtId="0" fontId="27" fillId="23" borderId="4" xfId="0" applyFont="1" applyFill="1" applyBorder="1" applyAlignment="1">
      <alignment vertical="center"/>
    </xf>
    <xf numFmtId="0" fontId="27" fillId="23" borderId="38" xfId="0" applyFont="1" applyFill="1" applyBorder="1" applyAlignment="1">
      <alignment vertical="center"/>
    </xf>
    <xf numFmtId="0" fontId="27" fillId="23" borderId="45" xfId="0" applyFont="1" applyFill="1" applyBorder="1" applyAlignment="1">
      <alignment vertical="center"/>
    </xf>
    <xf numFmtId="169" fontId="0" fillId="0" borderId="18" xfId="0" applyNumberFormat="1" applyBorder="1"/>
    <xf numFmtId="4" fontId="0" fillId="0" borderId="0" xfId="0" applyNumberFormat="1" applyBorder="1"/>
    <xf numFmtId="0" fontId="0" fillId="16" borderId="9" xfId="0" applyFill="1" applyBorder="1"/>
    <xf numFmtId="0" fontId="0" fillId="16" borderId="0" xfId="0" applyFill="1" applyBorder="1"/>
    <xf numFmtId="0" fontId="0" fillId="0" borderId="37" xfId="0" applyFont="1" applyBorder="1"/>
    <xf numFmtId="2" fontId="0" fillId="0" borderId="8" xfId="0" applyNumberFormat="1" applyBorder="1"/>
    <xf numFmtId="0" fontId="27" fillId="23" borderId="0" xfId="0" applyFont="1" applyFill="1" applyBorder="1" applyAlignment="1">
      <alignment vertical="center"/>
    </xf>
    <xf numFmtId="0" fontId="27" fillId="0" borderId="0" xfId="0" applyFont="1" applyBorder="1"/>
    <xf numFmtId="0" fontId="27" fillId="0" borderId="0" xfId="0" applyFont="1" applyBorder="1" applyAlignment="1">
      <alignment wrapText="1"/>
    </xf>
    <xf numFmtId="0" fontId="27" fillId="0" borderId="9" xfId="0" applyFont="1" applyBorder="1"/>
    <xf numFmtId="0" fontId="27" fillId="0" borderId="18" xfId="0" applyFont="1" applyBorder="1"/>
    <xf numFmtId="0" fontId="27" fillId="0" borderId="41" xfId="0" applyFont="1" applyBorder="1"/>
    <xf numFmtId="0" fontId="27" fillId="0" borderId="44" xfId="0" applyFont="1" applyBorder="1"/>
    <xf numFmtId="0" fontId="27" fillId="0" borderId="37" xfId="0" applyFont="1" applyBorder="1"/>
    <xf numFmtId="0" fontId="27" fillId="0" borderId="0" xfId="0" applyFont="1" applyBorder="1" applyAlignment="1">
      <alignment horizontal="center" vertical="center"/>
    </xf>
    <xf numFmtId="0" fontId="0" fillId="0" borderId="0" xfId="0" applyAlignment="1">
      <alignment horizontal="center" vertical="center"/>
    </xf>
    <xf numFmtId="0" fontId="27" fillId="25" borderId="0" xfId="0" applyFont="1" applyFill="1" applyAlignment="1">
      <alignment horizontal="center"/>
    </xf>
    <xf numFmtId="0" fontId="0" fillId="17" borderId="0" xfId="0" applyFill="1"/>
    <xf numFmtId="0" fontId="0" fillId="17" borderId="0" xfId="0" quotePrefix="1" applyFill="1"/>
    <xf numFmtId="0" fontId="18" fillId="0" borderId="25" xfId="0" applyFont="1" applyFill="1" applyBorder="1" applyAlignment="1">
      <alignment horizontal="center"/>
    </xf>
    <xf numFmtId="0" fontId="8" fillId="0" borderId="1" xfId="0" applyFont="1" applyBorder="1" applyAlignment="1">
      <alignment horizontal="center" vertical="center"/>
    </xf>
    <xf numFmtId="0" fontId="20" fillId="0" borderId="1" xfId="0" applyFont="1" applyBorder="1" applyAlignment="1">
      <alignment horizontal="center"/>
    </xf>
    <xf numFmtId="0" fontId="0" fillId="11" borderId="33" xfId="0" applyFont="1" applyFill="1" applyBorder="1" applyAlignment="1">
      <alignment horizontal="center"/>
    </xf>
    <xf numFmtId="0" fontId="0" fillId="11" borderId="29" xfId="0" applyFont="1" applyFill="1" applyBorder="1" applyAlignment="1">
      <alignment horizontal="center"/>
    </xf>
    <xf numFmtId="0" fontId="0" fillId="0" borderId="0" xfId="0" applyAlignment="1">
      <alignment horizontal="center"/>
    </xf>
    <xf numFmtId="0" fontId="2" fillId="0" borderId="0" xfId="0" applyFont="1" applyFill="1" applyBorder="1"/>
    <xf numFmtId="0" fontId="7" fillId="0" borderId="26" xfId="0" applyFont="1" applyBorder="1" applyAlignment="1">
      <alignment horizontal="right" wrapText="1"/>
    </xf>
    <xf numFmtId="0" fontId="6" fillId="0" borderId="26" xfId="0" applyFont="1" applyBorder="1" applyAlignment="1">
      <alignment horizontal="right" wrapText="1"/>
    </xf>
    <xf numFmtId="0" fontId="0" fillId="0" borderId="26" xfId="0" applyFont="1" applyBorder="1"/>
    <xf numFmtId="0" fontId="0" fillId="5" borderId="32" xfId="0" applyFont="1" applyFill="1" applyBorder="1" applyAlignment="1">
      <alignment horizontal="left" vertical="center" wrapText="1"/>
    </xf>
    <xf numFmtId="0" fontId="0" fillId="0" borderId="31" xfId="0" applyFill="1" applyBorder="1"/>
    <xf numFmtId="0" fontId="5" fillId="14" borderId="0" xfId="0" applyFont="1" applyFill="1" applyBorder="1" applyAlignment="1">
      <alignment vertical="center" wrapText="1"/>
    </xf>
    <xf numFmtId="0" fontId="20" fillId="0" borderId="30" xfId="0" applyFont="1" applyBorder="1" applyAlignment="1"/>
    <xf numFmtId="0" fontId="20" fillId="0" borderId="25" xfId="0" applyFont="1" applyBorder="1" applyAlignment="1"/>
    <xf numFmtId="0" fontId="18" fillId="0" borderId="30" xfId="0" applyFont="1" applyFill="1" applyBorder="1" applyAlignment="1"/>
    <xf numFmtId="0" fontId="18" fillId="0" borderId="25" xfId="0" applyFont="1" applyFill="1" applyBorder="1" applyAlignment="1"/>
    <xf numFmtId="0" fontId="8" fillId="0" borderId="32" xfId="0" applyFont="1" applyBorder="1" applyAlignment="1">
      <alignment vertical="center"/>
    </xf>
    <xf numFmtId="0" fontId="8" fillId="0" borderId="33" xfId="0" applyFont="1" applyBorder="1" applyAlignment="1">
      <alignment vertical="center"/>
    </xf>
    <xf numFmtId="0" fontId="8" fillId="0" borderId="25" xfId="0" applyFont="1" applyBorder="1" applyAlignment="1">
      <alignment vertical="center"/>
    </xf>
    <xf numFmtId="49" fontId="18" fillId="0" borderId="30" xfId="0" applyNumberFormat="1" applyFont="1" applyBorder="1" applyAlignment="1">
      <alignment wrapText="1"/>
    </xf>
    <xf numFmtId="49" fontId="18" fillId="0" borderId="25" xfId="0" applyNumberFormat="1" applyFont="1" applyBorder="1" applyAlignment="1">
      <alignment wrapText="1"/>
    </xf>
    <xf numFmtId="49" fontId="17" fillId="0" borderId="28" xfId="0" applyNumberFormat="1" applyFont="1" applyFill="1" applyBorder="1" applyAlignment="1">
      <alignment wrapText="1"/>
    </xf>
    <xf numFmtId="49" fontId="17" fillId="0" borderId="29" xfId="0" applyNumberFormat="1" applyFont="1" applyFill="1" applyBorder="1" applyAlignment="1">
      <alignment wrapText="1"/>
    </xf>
    <xf numFmtId="0" fontId="0" fillId="17" borderId="11" xfId="0" applyFill="1" applyBorder="1" applyAlignment="1">
      <alignment horizontal="left" vertical="center"/>
    </xf>
    <xf numFmtId="0" fontId="0" fillId="17" borderId="24" xfId="0" applyFill="1" applyBorder="1" applyAlignment="1">
      <alignment horizontal="left" vertical="center"/>
    </xf>
    <xf numFmtId="164" fontId="0" fillId="0" borderId="1" xfId="0" applyNumberFormat="1" applyBorder="1" applyAlignment="1">
      <alignment horizontal="center"/>
    </xf>
    <xf numFmtId="169" fontId="0" fillId="0" borderId="0" xfId="0" applyNumberFormat="1" applyAlignment="1">
      <alignment horizontal="center"/>
    </xf>
    <xf numFmtId="0" fontId="0" fillId="26" borderId="1" xfId="0" applyFill="1" applyBorder="1" applyAlignment="1">
      <alignment horizontal="left" vertical="center"/>
    </xf>
    <xf numFmtId="0" fontId="0" fillId="0" borderId="0" xfId="0" applyAlignment="1">
      <alignment horizontal="center"/>
    </xf>
    <xf numFmtId="0" fontId="13" fillId="17" borderId="1" xfId="0" applyFont="1" applyFill="1" applyBorder="1" applyAlignment="1">
      <alignment horizontal="left" vertical="center"/>
    </xf>
    <xf numFmtId="0" fontId="0" fillId="17" borderId="10" xfId="0" applyFill="1" applyBorder="1" applyAlignment="1">
      <alignment horizontal="left" vertical="center"/>
    </xf>
    <xf numFmtId="0" fontId="3" fillId="0" borderId="6" xfId="0" applyFont="1" applyBorder="1" applyAlignment="1">
      <alignment horizontal="center"/>
    </xf>
    <xf numFmtId="0" fontId="3" fillId="0" borderId="7" xfId="0" applyFont="1" applyBorder="1" applyAlignment="1">
      <alignment horizontal="center"/>
    </xf>
    <xf numFmtId="0" fontId="4" fillId="18" borderId="0" xfId="0" applyFont="1" applyFill="1" applyBorder="1" applyAlignment="1">
      <alignment horizontal="center" vertical="center" textRotation="90" wrapText="1"/>
    </xf>
    <xf numFmtId="0" fontId="0" fillId="0" borderId="1" xfId="0" applyFont="1" applyBorder="1" applyAlignment="1">
      <alignment horizontal="center"/>
    </xf>
    <xf numFmtId="0" fontId="0" fillId="11" borderId="11" xfId="0" applyFont="1" applyFill="1" applyBorder="1" applyAlignment="1">
      <alignment horizontal="center"/>
    </xf>
    <xf numFmtId="0" fontId="0" fillId="11" borderId="32" xfId="0" applyFont="1" applyFill="1" applyBorder="1" applyAlignment="1">
      <alignment horizontal="center"/>
    </xf>
    <xf numFmtId="0" fontId="0" fillId="11" borderId="33" xfId="0" applyFont="1" applyFill="1" applyBorder="1" applyAlignment="1">
      <alignment horizontal="center"/>
    </xf>
    <xf numFmtId="0" fontId="0" fillId="11" borderId="27" xfId="0" applyFont="1" applyFill="1" applyBorder="1" applyAlignment="1">
      <alignment horizontal="center"/>
    </xf>
    <xf numFmtId="0" fontId="0" fillId="11" borderId="28" xfId="0" applyFont="1" applyFill="1" applyBorder="1" applyAlignment="1">
      <alignment horizontal="center"/>
    </xf>
    <xf numFmtId="0" fontId="0" fillId="11" borderId="29" xfId="0" applyFont="1" applyFill="1" applyBorder="1" applyAlignment="1">
      <alignment horizontal="center"/>
    </xf>
    <xf numFmtId="0" fontId="18" fillId="0" borderId="0" xfId="0" applyFont="1" applyFill="1" applyBorder="1" applyAlignment="1">
      <alignment horizontal="center"/>
    </xf>
    <xf numFmtId="0" fontId="8" fillId="0" borderId="0" xfId="0" applyFont="1" applyBorder="1" applyAlignment="1">
      <alignment horizontal="center" vertical="center"/>
    </xf>
    <xf numFmtId="49" fontId="17" fillId="0" borderId="0" xfId="0" applyNumberFormat="1" applyFont="1" applyFill="1" applyBorder="1" applyAlignment="1">
      <alignment horizontal="center" wrapText="1"/>
    </xf>
    <xf numFmtId="0" fontId="3" fillId="4" borderId="3" xfId="0" applyFont="1" applyFill="1" applyBorder="1" applyAlignment="1">
      <alignment horizontal="center" vertical="center"/>
    </xf>
    <xf numFmtId="0" fontId="20" fillId="0" borderId="24" xfId="0" applyFont="1" applyBorder="1" applyAlignment="1">
      <alignment horizontal="center"/>
    </xf>
    <xf numFmtId="0" fontId="20" fillId="0" borderId="30" xfId="0" applyFont="1" applyBorder="1" applyAlignment="1">
      <alignment horizontal="center"/>
    </xf>
    <xf numFmtId="0" fontId="5" fillId="14" borderId="0" xfId="0" applyFont="1" applyFill="1" applyBorder="1" applyAlignment="1">
      <alignment horizontal="center" vertical="center" wrapText="1"/>
    </xf>
    <xf numFmtId="0" fontId="8" fillId="0" borderId="11" xfId="0" applyFont="1" applyBorder="1" applyAlignment="1">
      <alignment horizontal="center" vertical="center"/>
    </xf>
    <xf numFmtId="0" fontId="8" fillId="0" borderId="32" xfId="0" applyFont="1" applyBorder="1" applyAlignment="1">
      <alignment horizontal="center" vertical="center"/>
    </xf>
    <xf numFmtId="0" fontId="8" fillId="0" borderId="24" xfId="0" applyFont="1" applyBorder="1" applyAlignment="1">
      <alignment horizontal="center" vertical="center"/>
    </xf>
    <xf numFmtId="0" fontId="8" fillId="0" borderId="30" xfId="0" applyFont="1" applyBorder="1" applyAlignment="1">
      <alignment horizontal="center" vertical="center"/>
    </xf>
    <xf numFmtId="0" fontId="28" fillId="24" borderId="0" xfId="0" applyFont="1" applyFill="1" applyAlignment="1">
      <alignment horizontal="center"/>
    </xf>
    <xf numFmtId="0" fontId="27" fillId="25" borderId="0" xfId="0" applyFont="1" applyFill="1" applyBorder="1" applyAlignment="1">
      <alignment horizontal="center"/>
    </xf>
    <xf numFmtId="0" fontId="27" fillId="0" borderId="46" xfId="0" applyFont="1" applyBorder="1" applyAlignment="1">
      <alignment horizontal="center" vertical="center"/>
    </xf>
    <xf numFmtId="0" fontId="27" fillId="0" borderId="21" xfId="0" applyFont="1" applyBorder="1" applyAlignment="1">
      <alignment horizontal="center" vertical="center"/>
    </xf>
    <xf numFmtId="0" fontId="0" fillId="0" borderId="39" xfId="0" applyFont="1" applyBorder="1" applyAlignment="1">
      <alignment horizontal="center"/>
    </xf>
    <xf numFmtId="0" fontId="0" fillId="0" borderId="0" xfId="0" applyAlignment="1">
      <alignment horizontal="center"/>
    </xf>
    <xf numFmtId="0" fontId="3" fillId="4" borderId="19" xfId="0" applyFont="1" applyFill="1" applyBorder="1" applyAlignment="1">
      <alignment horizontal="center" vertical="center"/>
    </xf>
    <xf numFmtId="0" fontId="0" fillId="0" borderId="0" xfId="0" applyAlignment="1">
      <alignment horizontal="center" wrapText="1"/>
    </xf>
    <xf numFmtId="0" fontId="25" fillId="22" borderId="0" xfId="0" quotePrefix="1" applyFont="1" applyFill="1" applyBorder="1" applyAlignment="1">
      <alignment horizontal="left" vertical="center" wrapText="1"/>
    </xf>
    <xf numFmtId="0" fontId="25" fillId="22" borderId="28" xfId="0" quotePrefix="1" applyFont="1" applyFill="1" applyBorder="1" applyAlignment="1">
      <alignment horizontal="left" vertical="center" wrapText="1"/>
    </xf>
    <xf numFmtId="0" fontId="22" fillId="19" borderId="0" xfId="0" applyFont="1" applyFill="1" applyBorder="1" applyAlignment="1">
      <alignment horizontal="center" vertical="center"/>
    </xf>
    <xf numFmtId="0" fontId="24" fillId="21" borderId="0" xfId="0" applyFont="1" applyFill="1" applyBorder="1" applyAlignment="1">
      <alignment horizontal="center" vertical="center" wrapText="1"/>
    </xf>
    <xf numFmtId="0" fontId="0" fillId="17" borderId="0" xfId="0" applyFill="1" applyAlignment="1">
      <alignment horizontal="center"/>
    </xf>
    <xf numFmtId="0" fontId="23" fillId="20" borderId="0" xfId="0" applyFont="1" applyFill="1" applyAlignment="1">
      <alignment horizontal="center" vertical="center"/>
    </xf>
    <xf numFmtId="0" fontId="13" fillId="22" borderId="0" xfId="0" quotePrefix="1" applyFont="1" applyFill="1" applyBorder="1" applyAlignment="1">
      <alignment horizontal="left" vertical="center" wrapText="1"/>
    </xf>
    <xf numFmtId="0" fontId="10" fillId="0" borderId="24" xfId="0" applyFont="1" applyBorder="1" applyAlignment="1">
      <alignment horizontal="center"/>
    </xf>
    <xf numFmtId="0" fontId="10" fillId="0" borderId="30" xfId="0" applyFont="1" applyBorder="1" applyAlignment="1">
      <alignment horizontal="center"/>
    </xf>
    <xf numFmtId="0" fontId="10" fillId="0" borderId="25" xfId="0" applyFont="1" applyBorder="1" applyAlignment="1">
      <alignment horizontal="center"/>
    </xf>
    <xf numFmtId="0" fontId="0" fillId="0" borderId="21" xfId="0" applyFont="1" applyBorder="1" applyAlignment="1">
      <alignment horizontal="center"/>
    </xf>
    <xf numFmtId="0" fontId="0" fillId="0" borderId="0" xfId="0" applyFont="1" applyBorder="1" applyAlignment="1">
      <alignment horizontal="center" vertical="center"/>
    </xf>
    <xf numFmtId="0" fontId="3" fillId="0" borderId="18" xfId="0" applyFont="1" applyBorder="1" applyAlignment="1">
      <alignment horizontal="center" vertical="center"/>
    </xf>
  </cellXfs>
  <cellStyles count="8">
    <cellStyle name="Milliers" xfId="1" builtinId="3"/>
    <cellStyle name="Milliers 2" xfId="3"/>
    <cellStyle name="Normal" xfId="0" builtinId="0"/>
    <cellStyle name="Normal 2" xfId="4"/>
    <cellStyle name="Normal 2 2" xfId="5"/>
    <cellStyle name="Normal 3" xfId="6"/>
    <cellStyle name="Pourcentage" xfId="2" builtinId="5"/>
    <cellStyle name="Pourcentage 2" xfId="7"/>
  </cellStyles>
  <dxfs count="0"/>
  <tableStyles count="0" defaultTableStyle="TableStyleMedium2" defaultPivotStyle="PivotStyleLight16"/>
  <colors>
    <indexedColors>
      <rgbColor rgb="FF000000"/>
      <rgbColor rgb="FFFFFFFF"/>
      <rgbColor rgb="FFFF0000"/>
      <rgbColor rgb="FF00FF00"/>
      <rgbColor rgb="FF0000FF"/>
      <rgbColor rgb="FFFFE994"/>
      <rgbColor rgb="FFFF00FF"/>
      <rgbColor rgb="FF00FFFF"/>
      <rgbColor rgb="FF800000"/>
      <rgbColor rgb="FF008000"/>
      <rgbColor rgb="FF000080"/>
      <rgbColor rgb="FF808000"/>
      <rgbColor rgb="FF800080"/>
      <rgbColor rgb="FF008080"/>
      <rgbColor rgb="FFADBDD3"/>
      <rgbColor rgb="FF878787"/>
      <rgbColor rgb="FF8EA5CA"/>
      <rgbColor rgb="FFBE4B48"/>
      <rgbColor rgb="FFEBF1DE"/>
      <rgbColor rgb="FFFDEADA"/>
      <rgbColor rgb="FF660066"/>
      <rgbColor rgb="FFF79646"/>
      <rgbColor rgb="FF0066CC"/>
      <rgbColor rgb="FFC6D9F1"/>
      <rgbColor rgb="FF000080"/>
      <rgbColor rgb="FFFF00FF"/>
      <rgbColor rgb="FFFFD7D7"/>
      <rgbColor rgb="FF00FFFF"/>
      <rgbColor rgb="FF800080"/>
      <rgbColor rgb="FF800000"/>
      <rgbColor rgb="FF008080"/>
      <rgbColor rgb="FF0000FF"/>
      <rgbColor rgb="FF00CCFF"/>
      <rgbColor rgb="FFF2DCDB"/>
      <rgbColor rgb="FFD7E4BD"/>
      <rgbColor rgb="FFE8F2A1"/>
      <rgbColor rgb="FFB9CDE5"/>
      <rgbColor rgb="FFE6B9B8"/>
      <rgbColor rgb="FFCC8F8E"/>
      <rgbColor rgb="FFFCD5B5"/>
      <rgbColor rgb="FF4F81BD"/>
      <rgbColor rgb="FF46AAC4"/>
      <rgbColor rgb="FF98B855"/>
      <rgbColor rgb="FFB3C992"/>
      <rgbColor rgb="FFF59240"/>
      <rgbColor rgb="FFFF4000"/>
      <rgbColor rgb="FF4A7EBB"/>
      <rgbColor rgb="FFAC8A8A"/>
      <rgbColor rgb="FF003366"/>
      <rgbColor rgb="FF00B050"/>
      <rgbColor rgb="FF003300"/>
      <rgbColor rgb="FF333300"/>
      <rgbColor rgb="FF993300"/>
      <rgbColor rgb="FFC0504D"/>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Regular waves only tests</a:t>
            </a:r>
          </a:p>
        </c:rich>
      </c:tx>
      <c:overlay val="0"/>
      <c:spPr>
        <a:noFill/>
        <a:ln>
          <a:noFill/>
        </a:ln>
      </c:spPr>
    </c:title>
    <c:autoTitleDeleted val="0"/>
    <c:plotArea>
      <c:layout/>
      <c:scatterChart>
        <c:scatterStyle val="lineMarker"/>
        <c:varyColors val="0"/>
        <c:ser>
          <c:idx val="0"/>
          <c:order val="0"/>
          <c:tx>
            <c:strRef>
              <c:f>Labworks!$B$25</c:f>
              <c:strCache>
                <c:ptCount val="1"/>
                <c:pt idx="0">
                  <c:v>Group EI 7</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Labworks!$H$26:$H$30</c:f>
            </c:numRef>
          </c:xVal>
          <c:yVal>
            <c:numRef>
              <c:f>Labworks!$J$26:$J$30</c:f>
            </c:numRef>
          </c:yVal>
          <c:smooth val="0"/>
          <c:extLst>
            <c:ext xmlns:c16="http://schemas.microsoft.com/office/drawing/2014/chart" uri="{C3380CC4-5D6E-409C-BE32-E72D297353CC}">
              <c16:uniqueId val="{00000000-C5AC-4F98-B95A-E0B4FA3E09D4}"/>
            </c:ext>
          </c:extLst>
        </c:ser>
        <c:ser>
          <c:idx val="1"/>
          <c:order val="1"/>
          <c:tx>
            <c:v>Groupe M6</c:v>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Labworks!$H$35:$H$38</c:f>
            </c:numRef>
          </c:xVal>
          <c:yVal>
            <c:numRef>
              <c:f>Labworks!$J$35:$J$38</c:f>
            </c:numRef>
          </c:yVal>
          <c:smooth val="0"/>
          <c:extLst>
            <c:ext xmlns:c16="http://schemas.microsoft.com/office/drawing/2014/chart" uri="{C3380CC4-5D6E-409C-BE32-E72D297353CC}">
              <c16:uniqueId val="{00000001-C5AC-4F98-B95A-E0B4FA3E09D4}"/>
            </c:ext>
          </c:extLst>
        </c:ser>
        <c:ser>
          <c:idx val="2"/>
          <c:order val="2"/>
          <c:tx>
            <c:v>Group M7</c:v>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Labworks!$H$44:$H$47</c:f>
              <c:numCache>
                <c:formatCode>General</c:formatCode>
                <c:ptCount val="1"/>
                <c:pt idx="0">
                  <c:v>12</c:v>
                </c:pt>
              </c:numCache>
            </c:numRef>
          </c:xVal>
          <c:yVal>
            <c:numRef>
              <c:f>Labworks!$J$44:$J$47</c:f>
              <c:numCache>
                <c:formatCode>0.000</c:formatCode>
                <c:ptCount val="1"/>
                <c:pt idx="0">
                  <c:v>0.01</c:v>
                </c:pt>
              </c:numCache>
            </c:numRef>
          </c:yVal>
          <c:smooth val="0"/>
          <c:extLst>
            <c:ext xmlns:c16="http://schemas.microsoft.com/office/drawing/2014/chart" uri="{C3380CC4-5D6E-409C-BE32-E72D297353CC}">
              <c16:uniqueId val="{00000002-C5AC-4F98-B95A-E0B4FA3E09D4}"/>
            </c:ext>
          </c:extLst>
        </c:ser>
        <c:ser>
          <c:idx val="3"/>
          <c:order val="3"/>
          <c:tx>
            <c:strRef>
              <c:f>Labworks!$B$50</c:f>
              <c:strCache>
                <c:ptCount val="1"/>
                <c:pt idx="0">
                  <c:v>Group M1</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Labworks!$H$51:$H$54</c:f>
              <c:numCache>
                <c:formatCode>General</c:formatCode>
                <c:ptCount val="1"/>
                <c:pt idx="0">
                  <c:v>16</c:v>
                </c:pt>
              </c:numCache>
            </c:numRef>
          </c:xVal>
          <c:yVal>
            <c:numRef>
              <c:f>Labworks!$J$51:$J$54</c:f>
              <c:numCache>
                <c:formatCode>0.000</c:formatCode>
                <c:ptCount val="1"/>
                <c:pt idx="0">
                  <c:v>0.03</c:v>
                </c:pt>
              </c:numCache>
            </c:numRef>
          </c:yVal>
          <c:smooth val="0"/>
          <c:extLst>
            <c:ext xmlns:c16="http://schemas.microsoft.com/office/drawing/2014/chart" uri="{C3380CC4-5D6E-409C-BE32-E72D297353CC}">
              <c16:uniqueId val="{00000003-C5AC-4F98-B95A-E0B4FA3E09D4}"/>
            </c:ext>
          </c:extLst>
        </c:ser>
        <c:ser>
          <c:idx val="4"/>
          <c:order val="4"/>
          <c:tx>
            <c:strRef>
              <c:f>Labworks!$B$57</c:f>
              <c:strCache>
                <c:ptCount val="1"/>
                <c:pt idx="0">
                  <c:v>Group A</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Labworks!$H$58:$H$63</c:f>
              <c:numCache>
                <c:formatCode>0.0</c:formatCode>
                <c:ptCount val="2"/>
                <c:pt idx="0">
                  <c:v>12</c:v>
                </c:pt>
                <c:pt idx="1">
                  <c:v>12</c:v>
                </c:pt>
              </c:numCache>
            </c:numRef>
          </c:xVal>
          <c:yVal>
            <c:numRef>
              <c:f>Labworks!$J$58:$J$63</c:f>
              <c:numCache>
                <c:formatCode>0.000</c:formatCode>
                <c:ptCount val="2"/>
                <c:pt idx="0">
                  <c:v>0.03</c:v>
                </c:pt>
                <c:pt idx="1">
                  <c:v>0.03</c:v>
                </c:pt>
              </c:numCache>
            </c:numRef>
          </c:yVal>
          <c:smooth val="0"/>
          <c:extLst>
            <c:ext xmlns:c16="http://schemas.microsoft.com/office/drawing/2014/chart" uri="{C3380CC4-5D6E-409C-BE32-E72D297353CC}">
              <c16:uniqueId val="{00000004-C5AC-4F98-B95A-E0B4FA3E09D4}"/>
            </c:ext>
          </c:extLst>
        </c:ser>
        <c:ser>
          <c:idx val="5"/>
          <c:order val="5"/>
          <c:tx>
            <c:strRef>
              <c:f>Labworks!$B$73</c:f>
              <c:strCache>
                <c:ptCount val="1"/>
                <c:pt idx="0">
                  <c:v>Group Ei 2</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Labworks!$H$74:$H$77</c:f>
            </c:numRef>
          </c:xVal>
          <c:yVal>
            <c:numRef>
              <c:f>Labworks!$J$74:$J$77</c:f>
            </c:numRef>
          </c:yVal>
          <c:smooth val="0"/>
          <c:extLst>
            <c:ext xmlns:c16="http://schemas.microsoft.com/office/drawing/2014/chart" uri="{C3380CC4-5D6E-409C-BE32-E72D297353CC}">
              <c16:uniqueId val="{00000005-C5AC-4F98-B95A-E0B4FA3E09D4}"/>
            </c:ext>
          </c:extLst>
        </c:ser>
        <c:ser>
          <c:idx val="6"/>
          <c:order val="6"/>
          <c:tx>
            <c:strRef>
              <c:f>Labworks!$B$81</c:f>
              <c:strCache>
                <c:ptCount val="1"/>
                <c:pt idx="0">
                  <c:v>Group M 2</c:v>
                </c:pt>
              </c:strCache>
            </c:strRef>
          </c:tx>
          <c:spPr>
            <a:ln w="28440">
              <a:noFill/>
            </a:ln>
          </c:spPr>
          <c:marker>
            <c:symbol val="square"/>
            <c:size val="7"/>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Labworks!$H$82:$H$85</c:f>
            </c:numRef>
          </c:xVal>
          <c:yVal>
            <c:numRef>
              <c:f>Labworks!$J$82:$J$85</c:f>
            </c:numRef>
          </c:yVal>
          <c:smooth val="0"/>
          <c:extLst>
            <c:ext xmlns:c16="http://schemas.microsoft.com/office/drawing/2014/chart" uri="{C3380CC4-5D6E-409C-BE32-E72D297353CC}">
              <c16:uniqueId val="{00000006-C5AC-4F98-B95A-E0B4FA3E09D4}"/>
            </c:ext>
          </c:extLst>
        </c:ser>
        <c:ser>
          <c:idx val="7"/>
          <c:order val="7"/>
          <c:tx>
            <c:strRef>
              <c:f>Labworks!$B$90</c:f>
              <c:strCache>
                <c:ptCount val="1"/>
                <c:pt idx="0">
                  <c:v>Group M 4</c:v>
                </c:pt>
              </c:strCache>
            </c:strRef>
          </c:tx>
          <c:spPr>
            <a:ln w="28440">
              <a:noFill/>
            </a:ln>
          </c:spPr>
          <c:marker>
            <c:symbol val="triangle"/>
            <c:size val="9"/>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Labworks!$H$91:$H$94</c:f>
              <c:numCache>
                <c:formatCode>0.0</c:formatCode>
                <c:ptCount val="1"/>
                <c:pt idx="0">
                  <c:v>12</c:v>
                </c:pt>
              </c:numCache>
            </c:numRef>
          </c:xVal>
          <c:yVal>
            <c:numRef>
              <c:f>Labworks!$J$91:$J$94</c:f>
              <c:numCache>
                <c:formatCode>0.000</c:formatCode>
                <c:ptCount val="1"/>
                <c:pt idx="0">
                  <c:v>0.02</c:v>
                </c:pt>
              </c:numCache>
            </c:numRef>
          </c:yVal>
          <c:smooth val="0"/>
          <c:extLst>
            <c:ext xmlns:c16="http://schemas.microsoft.com/office/drawing/2014/chart" uri="{C3380CC4-5D6E-409C-BE32-E72D297353CC}">
              <c16:uniqueId val="{00000007-C5AC-4F98-B95A-E0B4FA3E09D4}"/>
            </c:ext>
          </c:extLst>
        </c:ser>
        <c:ser>
          <c:idx val="8"/>
          <c:order val="8"/>
          <c:tx>
            <c:strRef>
              <c:f>Labworks!$B$99</c:f>
              <c:strCache>
                <c:ptCount val="1"/>
                <c:pt idx="0">
                  <c:v>Group EI_6 </c:v>
                </c:pt>
              </c:strCache>
            </c:strRef>
          </c:tx>
          <c:spPr>
            <a:ln w="28440">
              <a:noFill/>
            </a:ln>
          </c:spPr>
          <c:marker>
            <c:symbol val="square"/>
            <c:size val="7"/>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Labworks!$H$100:$H$103</c:f>
              <c:numCache>
                <c:formatCode>0.0</c:formatCode>
                <c:ptCount val="1"/>
                <c:pt idx="0">
                  <c:v>12</c:v>
                </c:pt>
              </c:numCache>
            </c:numRef>
          </c:xVal>
          <c:yVal>
            <c:numRef>
              <c:f>Labworks!$J$100:$J$103</c:f>
              <c:numCache>
                <c:formatCode>0.000</c:formatCode>
                <c:ptCount val="1"/>
                <c:pt idx="0">
                  <c:v>0.04</c:v>
                </c:pt>
              </c:numCache>
            </c:numRef>
          </c:yVal>
          <c:smooth val="0"/>
          <c:extLst>
            <c:ext xmlns:c16="http://schemas.microsoft.com/office/drawing/2014/chart" uri="{C3380CC4-5D6E-409C-BE32-E72D297353CC}">
              <c16:uniqueId val="{00000008-C5AC-4F98-B95A-E0B4FA3E09D4}"/>
            </c:ext>
          </c:extLst>
        </c:ser>
        <c:ser>
          <c:idx val="9"/>
          <c:order val="9"/>
          <c:tx>
            <c:strRef>
              <c:f>Labworks!$B$116</c:f>
              <c:strCache>
                <c:ptCount val="1"/>
                <c:pt idx="0">
                  <c:v>Group EI_4</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Labworks!$H$117:$H$120</c:f>
            </c:numRef>
          </c:xVal>
          <c:yVal>
            <c:numRef>
              <c:f>Labworks!$J$117:$J$120</c:f>
            </c:numRef>
          </c:yVal>
          <c:smooth val="0"/>
          <c:extLst>
            <c:ext xmlns:c16="http://schemas.microsoft.com/office/drawing/2014/chart" uri="{C3380CC4-5D6E-409C-BE32-E72D297353CC}">
              <c16:uniqueId val="{00000009-C5AC-4F98-B95A-E0B4FA3E09D4}"/>
            </c:ext>
          </c:extLst>
        </c:ser>
        <c:ser>
          <c:idx val="10"/>
          <c:order val="10"/>
          <c:tx>
            <c:strRef>
              <c:f>Labworks!$B$126</c:f>
              <c:strCache>
                <c:ptCount val="1"/>
                <c:pt idx="0">
                  <c:v>Group EI_5</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Labworks!$H$127:$H$130</c:f>
              <c:numCache>
                <c:formatCode>0.0</c:formatCode>
                <c:ptCount val="1"/>
                <c:pt idx="0">
                  <c:v>12</c:v>
                </c:pt>
              </c:numCache>
            </c:numRef>
          </c:xVal>
          <c:yVal>
            <c:numRef>
              <c:f>Labworks!$J$127:$J$130</c:f>
              <c:numCache>
                <c:formatCode>0.00</c:formatCode>
                <c:ptCount val="1"/>
                <c:pt idx="0">
                  <c:v>0.03</c:v>
                </c:pt>
              </c:numCache>
            </c:numRef>
          </c:yVal>
          <c:smooth val="0"/>
          <c:extLst>
            <c:ext xmlns:c16="http://schemas.microsoft.com/office/drawing/2014/chart" uri="{C3380CC4-5D6E-409C-BE32-E72D297353CC}">
              <c16:uniqueId val="{0000000A-C5AC-4F98-B95A-E0B4FA3E09D4}"/>
            </c:ext>
          </c:extLst>
        </c:ser>
        <c:dLbls>
          <c:showLegendKey val="0"/>
          <c:showVal val="0"/>
          <c:showCatName val="0"/>
          <c:showSerName val="0"/>
          <c:showPercent val="0"/>
          <c:showBubbleSize val="0"/>
        </c:dLbls>
        <c:axId val="185147392"/>
        <c:axId val="185147968"/>
      </c:scatterChart>
      <c:valAx>
        <c:axId val="185147392"/>
        <c:scaling>
          <c:orientation val="minMax"/>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Wave period [s]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85147968"/>
        <c:crosses val="autoZero"/>
        <c:crossBetween val="midCat"/>
      </c:valAx>
      <c:valAx>
        <c:axId val="185147968"/>
        <c:scaling>
          <c:orientation val="minMax"/>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H/lambda  []</a:t>
                </a:r>
              </a:p>
            </c:rich>
          </c:tx>
          <c:overlay val="0"/>
          <c:spPr>
            <a:noFill/>
            <a:ln>
              <a:noFill/>
            </a:ln>
          </c:spPr>
        </c:title>
        <c:numFmt formatCode="#,##0.000"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85147392"/>
        <c:crosses val="autoZero"/>
        <c:crossBetween val="midCat"/>
      </c:valAx>
      <c:spPr>
        <a:solidFill>
          <a:srgbClr val="FFFFFF"/>
        </a:solidFill>
        <a:ln>
          <a:noFill/>
        </a:ln>
      </c:spPr>
    </c:plotArea>
    <c:legend>
      <c:legendPos val="r"/>
      <c:overlay val="0"/>
      <c:spPr>
        <a:noFill/>
        <a:ln>
          <a:noFill/>
        </a:ln>
      </c:spPr>
      <c:txPr>
        <a:bodyPr/>
        <a:lstStyle/>
        <a:p>
          <a:pPr>
            <a:defRPr lang="en-US" sz="1000" b="0" strike="noStrike" spc="-1">
              <a:solidFill>
                <a:srgbClr val="000000"/>
              </a:solidFill>
              <a:latin typeface="Calibri"/>
            </a:defRPr>
          </a:pPr>
          <a:endParaRPr lang="fr-FR"/>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Irregular waves tests</a:t>
            </a:r>
          </a:p>
        </c:rich>
      </c:tx>
      <c:overlay val="0"/>
      <c:spPr>
        <a:noFill/>
        <a:ln>
          <a:noFill/>
        </a:ln>
      </c:spPr>
    </c:title>
    <c:autoTitleDeleted val="0"/>
    <c:plotArea>
      <c:layout/>
      <c:scatterChart>
        <c:scatterStyle val="lineMarker"/>
        <c:varyColors val="0"/>
        <c:ser>
          <c:idx val="0"/>
          <c:order val="0"/>
          <c:tx>
            <c:strRef>
              <c:f>Labworks!$B$50</c:f>
              <c:strCache>
                <c:ptCount val="1"/>
                <c:pt idx="0">
                  <c:v>Group M1</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Labworks!$H$55</c:f>
            </c:numRef>
          </c:xVal>
          <c:yVal>
            <c:numRef>
              <c:f>Labworks!$G$55</c:f>
            </c:numRef>
          </c:yVal>
          <c:smooth val="0"/>
          <c:extLst>
            <c:ext xmlns:c16="http://schemas.microsoft.com/office/drawing/2014/chart" uri="{C3380CC4-5D6E-409C-BE32-E72D297353CC}">
              <c16:uniqueId val="{00000000-49F3-4C80-9624-2471C36D5D47}"/>
            </c:ext>
          </c:extLst>
        </c:ser>
        <c:dLbls>
          <c:showLegendKey val="0"/>
          <c:showVal val="0"/>
          <c:showCatName val="0"/>
          <c:showSerName val="0"/>
          <c:showPercent val="0"/>
          <c:showBubbleSize val="0"/>
        </c:dLbls>
        <c:axId val="185150272"/>
        <c:axId val="185150848"/>
      </c:scatterChart>
      <c:valAx>
        <c:axId val="185150272"/>
        <c:scaling>
          <c:orientation val="minMax"/>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Wave period [s]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85150848"/>
        <c:crosses val="autoZero"/>
        <c:crossBetween val="midCat"/>
      </c:valAx>
      <c:valAx>
        <c:axId val="185150848"/>
        <c:scaling>
          <c:orientation val="minMax"/>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A_s [m]</a:t>
                </a:r>
              </a:p>
            </c:rich>
          </c:tx>
          <c:overlay val="0"/>
          <c:spPr>
            <a:noFill/>
            <a:ln>
              <a:noFill/>
            </a:ln>
          </c:spPr>
        </c:title>
        <c:numFmt formatCode="#,##0.00"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85150272"/>
        <c:crosses val="autoZero"/>
        <c:crossBetween val="midCat"/>
      </c:valAx>
      <c:spPr>
        <a:solidFill>
          <a:srgbClr val="FFFFFF"/>
        </a:solidFill>
        <a:ln>
          <a:noFill/>
        </a:ln>
      </c:spPr>
    </c:plotArea>
    <c:legend>
      <c:legendPos val="r"/>
      <c:overlay val="0"/>
      <c:spPr>
        <a:noFill/>
        <a:ln>
          <a:noFill/>
        </a:ln>
      </c:spPr>
      <c:txPr>
        <a:bodyPr/>
        <a:lstStyle/>
        <a:p>
          <a:pPr>
            <a:defRPr lang="en-US" sz="1000" b="0" strike="noStrike" spc="-1">
              <a:solidFill>
                <a:srgbClr val="000000"/>
              </a:solidFill>
              <a:latin typeface="Calibri"/>
            </a:defRPr>
          </a:pPr>
          <a:endParaRPr lang="fr-FR"/>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Regular waves tests + wind</a:t>
            </a:r>
          </a:p>
        </c:rich>
      </c:tx>
      <c:overlay val="0"/>
      <c:spPr>
        <a:noFill/>
        <a:ln>
          <a:noFill/>
        </a:ln>
      </c:spPr>
    </c:title>
    <c:autoTitleDeleted val="0"/>
    <c:plotArea>
      <c:layout/>
      <c:scatterChart>
        <c:scatterStyle val="lineMarker"/>
        <c:varyColors val="0"/>
        <c:ser>
          <c:idx val="0"/>
          <c:order val="0"/>
          <c:tx>
            <c:v>Groupe M6</c:v>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Labworks!$H$35:$H$38</c:f>
            </c:numRef>
          </c:xVal>
          <c:yVal>
            <c:numRef>
              <c:f>Labworks!$J$35:$J$38</c:f>
            </c:numRef>
          </c:yVal>
          <c:smooth val="0"/>
          <c:extLst>
            <c:ext xmlns:c16="http://schemas.microsoft.com/office/drawing/2014/chart" uri="{C3380CC4-5D6E-409C-BE32-E72D297353CC}">
              <c16:uniqueId val="{00000000-F198-4682-A65D-3B33B5CCDFE2}"/>
            </c:ext>
          </c:extLst>
        </c:ser>
        <c:ser>
          <c:idx val="1"/>
          <c:order val="1"/>
          <c:tx>
            <c:v>Group M7</c:v>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Labworks!$H$44:$H$47</c:f>
              <c:numCache>
                <c:formatCode>General</c:formatCode>
                <c:ptCount val="1"/>
                <c:pt idx="0">
                  <c:v>12</c:v>
                </c:pt>
              </c:numCache>
            </c:numRef>
          </c:xVal>
          <c:yVal>
            <c:numRef>
              <c:f>Labworks!$J$44:$J$47</c:f>
              <c:numCache>
                <c:formatCode>0.000</c:formatCode>
                <c:ptCount val="1"/>
                <c:pt idx="0">
                  <c:v>0.01</c:v>
                </c:pt>
              </c:numCache>
            </c:numRef>
          </c:yVal>
          <c:smooth val="0"/>
          <c:extLst>
            <c:ext xmlns:c16="http://schemas.microsoft.com/office/drawing/2014/chart" uri="{C3380CC4-5D6E-409C-BE32-E72D297353CC}">
              <c16:uniqueId val="{00000001-F198-4682-A65D-3B33B5CCDFE2}"/>
            </c:ext>
          </c:extLst>
        </c:ser>
        <c:ser>
          <c:idx val="2"/>
          <c:order val="2"/>
          <c:tx>
            <c:strRef>
              <c:f>Labworks!$B$50</c:f>
              <c:strCache>
                <c:ptCount val="1"/>
                <c:pt idx="0">
                  <c:v>Group M1</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Labworks!$H$51:$H$54</c:f>
              <c:numCache>
                <c:formatCode>General</c:formatCode>
                <c:ptCount val="1"/>
                <c:pt idx="0">
                  <c:v>16</c:v>
                </c:pt>
              </c:numCache>
            </c:numRef>
          </c:xVal>
          <c:yVal>
            <c:numRef>
              <c:f>Labworks!$J$51:$J$54</c:f>
              <c:numCache>
                <c:formatCode>0.000</c:formatCode>
                <c:ptCount val="1"/>
                <c:pt idx="0">
                  <c:v>0.03</c:v>
                </c:pt>
              </c:numCache>
            </c:numRef>
          </c:yVal>
          <c:smooth val="0"/>
          <c:extLst>
            <c:ext xmlns:c16="http://schemas.microsoft.com/office/drawing/2014/chart" uri="{C3380CC4-5D6E-409C-BE32-E72D297353CC}">
              <c16:uniqueId val="{00000002-F198-4682-A65D-3B33B5CCDFE2}"/>
            </c:ext>
          </c:extLst>
        </c:ser>
        <c:ser>
          <c:idx val="3"/>
          <c:order val="3"/>
          <c:tx>
            <c:strRef>
              <c:f>Labworks!$B$57</c:f>
              <c:strCache>
                <c:ptCount val="1"/>
                <c:pt idx="0">
                  <c:v>Group A</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Labworks!$H$58:$H$63</c:f>
              <c:numCache>
                <c:formatCode>0.0</c:formatCode>
                <c:ptCount val="2"/>
                <c:pt idx="0">
                  <c:v>12</c:v>
                </c:pt>
                <c:pt idx="1">
                  <c:v>12</c:v>
                </c:pt>
              </c:numCache>
            </c:numRef>
          </c:xVal>
          <c:yVal>
            <c:numRef>
              <c:f>Labworks!$J$58:$J$63</c:f>
              <c:numCache>
                <c:formatCode>0.000</c:formatCode>
                <c:ptCount val="2"/>
                <c:pt idx="0">
                  <c:v>0.03</c:v>
                </c:pt>
                <c:pt idx="1">
                  <c:v>0.03</c:v>
                </c:pt>
              </c:numCache>
            </c:numRef>
          </c:yVal>
          <c:smooth val="0"/>
          <c:extLst>
            <c:ext xmlns:c16="http://schemas.microsoft.com/office/drawing/2014/chart" uri="{C3380CC4-5D6E-409C-BE32-E72D297353CC}">
              <c16:uniqueId val="{00000003-F198-4682-A65D-3B33B5CCDFE2}"/>
            </c:ext>
          </c:extLst>
        </c:ser>
        <c:ser>
          <c:idx val="4"/>
          <c:order val="4"/>
          <c:tx>
            <c:strRef>
              <c:f>Labworks!$B$73</c:f>
              <c:strCache>
                <c:ptCount val="1"/>
                <c:pt idx="0">
                  <c:v>Group Ei 2</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Labworks!$H$74:$H$77</c:f>
            </c:numRef>
          </c:xVal>
          <c:yVal>
            <c:numRef>
              <c:f>Labworks!$J$74:$J$77</c:f>
            </c:numRef>
          </c:yVal>
          <c:smooth val="0"/>
          <c:extLst>
            <c:ext xmlns:c16="http://schemas.microsoft.com/office/drawing/2014/chart" uri="{C3380CC4-5D6E-409C-BE32-E72D297353CC}">
              <c16:uniqueId val="{00000004-F198-4682-A65D-3B33B5CCDFE2}"/>
            </c:ext>
          </c:extLst>
        </c:ser>
        <c:ser>
          <c:idx val="5"/>
          <c:order val="5"/>
          <c:tx>
            <c:strRef>
              <c:f>Labworks!$B$81</c:f>
              <c:strCache>
                <c:ptCount val="1"/>
                <c:pt idx="0">
                  <c:v>Group M 2</c:v>
                </c:pt>
              </c:strCache>
            </c:strRef>
          </c:tx>
          <c:spPr>
            <a:ln w="28440">
              <a:noFill/>
            </a:ln>
          </c:spPr>
          <c:marker>
            <c:symbol val="square"/>
            <c:size val="7"/>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Labworks!$H$82:$H$85</c:f>
            </c:numRef>
          </c:xVal>
          <c:yVal>
            <c:numRef>
              <c:f>Labworks!$J$82:$J$85</c:f>
            </c:numRef>
          </c:yVal>
          <c:smooth val="0"/>
          <c:extLst>
            <c:ext xmlns:c16="http://schemas.microsoft.com/office/drawing/2014/chart" uri="{C3380CC4-5D6E-409C-BE32-E72D297353CC}">
              <c16:uniqueId val="{00000005-F198-4682-A65D-3B33B5CCDFE2}"/>
            </c:ext>
          </c:extLst>
        </c:ser>
        <c:ser>
          <c:idx val="6"/>
          <c:order val="6"/>
          <c:tx>
            <c:strRef>
              <c:f>Labworks!$B$90</c:f>
              <c:strCache>
                <c:ptCount val="1"/>
                <c:pt idx="0">
                  <c:v>Group M 4</c:v>
                </c:pt>
              </c:strCache>
            </c:strRef>
          </c:tx>
          <c:spPr>
            <a:ln w="28440">
              <a:noFill/>
            </a:ln>
          </c:spPr>
          <c:marker>
            <c:symbol val="triangle"/>
            <c:size val="9"/>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Labworks!$H$91:$H$94</c:f>
              <c:numCache>
                <c:formatCode>0.0</c:formatCode>
                <c:ptCount val="1"/>
                <c:pt idx="0">
                  <c:v>12</c:v>
                </c:pt>
              </c:numCache>
            </c:numRef>
          </c:xVal>
          <c:yVal>
            <c:numRef>
              <c:f>Labworks!$J$91:$J$94</c:f>
              <c:numCache>
                <c:formatCode>0.000</c:formatCode>
                <c:ptCount val="1"/>
                <c:pt idx="0">
                  <c:v>0.02</c:v>
                </c:pt>
              </c:numCache>
            </c:numRef>
          </c:yVal>
          <c:smooth val="0"/>
          <c:extLst>
            <c:ext xmlns:c16="http://schemas.microsoft.com/office/drawing/2014/chart" uri="{C3380CC4-5D6E-409C-BE32-E72D297353CC}">
              <c16:uniqueId val="{00000006-F198-4682-A65D-3B33B5CCDFE2}"/>
            </c:ext>
          </c:extLst>
        </c:ser>
        <c:dLbls>
          <c:showLegendKey val="0"/>
          <c:showVal val="0"/>
          <c:showCatName val="0"/>
          <c:showSerName val="0"/>
          <c:showPercent val="0"/>
          <c:showBubbleSize val="0"/>
        </c:dLbls>
        <c:axId val="185152576"/>
        <c:axId val="185153152"/>
      </c:scatterChart>
      <c:valAx>
        <c:axId val="185152576"/>
        <c:scaling>
          <c:orientation val="minMax"/>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Wave period [s]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85153152"/>
        <c:crosses val="autoZero"/>
        <c:crossBetween val="midCat"/>
      </c:valAx>
      <c:valAx>
        <c:axId val="185153152"/>
        <c:scaling>
          <c:orientation val="minMax"/>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H/lambda  []</a:t>
                </a:r>
              </a:p>
            </c:rich>
          </c:tx>
          <c:overlay val="0"/>
          <c:spPr>
            <a:noFill/>
            <a:ln>
              <a:noFill/>
            </a:ln>
          </c:spPr>
        </c:title>
        <c:numFmt formatCode="0\.000"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85152576"/>
        <c:crosses val="autoZero"/>
        <c:crossBetween val="midCat"/>
      </c:valAx>
      <c:spPr>
        <a:solidFill>
          <a:srgbClr val="FFFFFF"/>
        </a:solidFill>
        <a:ln>
          <a:noFill/>
        </a:ln>
      </c:spPr>
    </c:plotArea>
    <c:legend>
      <c:legendPos val="r"/>
      <c:overlay val="0"/>
      <c:spPr>
        <a:noFill/>
        <a:ln>
          <a:noFill/>
        </a:ln>
      </c:spPr>
      <c:txPr>
        <a:bodyPr/>
        <a:lstStyle/>
        <a:p>
          <a:pPr>
            <a:defRPr lang="en-US" sz="1000" b="0" strike="noStrike" spc="-1">
              <a:solidFill>
                <a:srgbClr val="000000"/>
              </a:solidFill>
              <a:latin typeface="Calibri"/>
            </a:defRPr>
          </a:pPr>
          <a:endParaRPr lang="fr-FR"/>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Irregular waves tests with wind</a:t>
            </a:r>
          </a:p>
        </c:rich>
      </c:tx>
      <c:overlay val="0"/>
      <c:spPr>
        <a:noFill/>
        <a:ln>
          <a:noFill/>
        </a:ln>
      </c:spPr>
    </c:title>
    <c:autoTitleDeleted val="0"/>
    <c:plotArea>
      <c:layout/>
      <c:scatterChart>
        <c:scatterStyle val="lineMarker"/>
        <c:varyColors val="0"/>
        <c:ser>
          <c:idx val="0"/>
          <c:order val="0"/>
          <c:tx>
            <c:strRef>
              <c:f>Labworks!$B$50</c:f>
              <c:strCache>
                <c:ptCount val="1"/>
                <c:pt idx="0">
                  <c:v>Group M1</c:v>
                </c:pt>
              </c:strCache>
            </c:strRef>
          </c:tx>
          <c:spPr>
            <a:ln w="28440">
              <a:noFill/>
            </a:ln>
          </c:spPr>
          <c:marker>
            <c:symbol val="square"/>
            <c:size val="5"/>
            <c:spPr>
              <a:solidFill>
                <a:srgbClr val="99CCFF"/>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Labworks!$H$55</c:f>
            </c:numRef>
          </c:xVal>
          <c:yVal>
            <c:numRef>
              <c:f>Labworks!$G$55</c:f>
            </c:numRef>
          </c:yVal>
          <c:smooth val="0"/>
          <c:extLst>
            <c:ext xmlns:c16="http://schemas.microsoft.com/office/drawing/2014/chart" uri="{C3380CC4-5D6E-409C-BE32-E72D297353CC}">
              <c16:uniqueId val="{00000000-EF1C-49CD-A3BC-29CA17F2CC5B}"/>
            </c:ext>
          </c:extLst>
        </c:ser>
        <c:dLbls>
          <c:showLegendKey val="0"/>
          <c:showVal val="0"/>
          <c:showCatName val="0"/>
          <c:showSerName val="0"/>
          <c:showPercent val="0"/>
          <c:showBubbleSize val="0"/>
        </c:dLbls>
        <c:axId val="197869568"/>
        <c:axId val="197870144"/>
      </c:scatterChart>
      <c:valAx>
        <c:axId val="197869568"/>
        <c:scaling>
          <c:orientation val="minMax"/>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Wave period [s]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97870144"/>
        <c:crosses val="autoZero"/>
        <c:crossBetween val="midCat"/>
      </c:valAx>
      <c:valAx>
        <c:axId val="197870144"/>
        <c:scaling>
          <c:orientation val="minMax"/>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A_s [m]</a:t>
                </a:r>
              </a:p>
            </c:rich>
          </c:tx>
          <c:overlay val="0"/>
          <c:spPr>
            <a:noFill/>
            <a:ln>
              <a:noFill/>
            </a:ln>
          </c:spPr>
        </c:title>
        <c:numFmt formatCode="#,##0.00"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97869568"/>
        <c:crosses val="autoZero"/>
        <c:crossBetween val="midCat"/>
      </c:valAx>
      <c:spPr>
        <a:solidFill>
          <a:srgbClr val="FFFFFF"/>
        </a:solidFill>
        <a:ln>
          <a:noFill/>
        </a:ln>
      </c:spPr>
    </c:plotArea>
    <c:legend>
      <c:legendPos val="r"/>
      <c:overlay val="0"/>
      <c:spPr>
        <a:noFill/>
        <a:ln>
          <a:noFill/>
        </a:ln>
      </c:spPr>
      <c:txPr>
        <a:bodyPr/>
        <a:lstStyle/>
        <a:p>
          <a:pPr>
            <a:defRPr lang="en-US" sz="1000" b="0" strike="noStrike" spc="-1">
              <a:solidFill>
                <a:srgbClr val="000000"/>
              </a:solidFill>
              <a:latin typeface="Calibri"/>
            </a:defRPr>
          </a:pPr>
          <a:endParaRPr lang="fr-FR"/>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scatterChart>
        <c:scatterStyle val="lineMarker"/>
        <c:varyColors val="0"/>
        <c:ser>
          <c:idx val="0"/>
          <c:order val="0"/>
          <c:tx>
            <c:strRef>
              <c:f>Tau!$B$2:$B$2</c:f>
              <c:strCache>
                <c:ptCount val="1"/>
                <c:pt idx="0">
                  <c:v>Tau [0.3 – 2.1] Hz</c:v>
                </c:pt>
              </c:strCache>
            </c:strRef>
          </c:tx>
          <c:spPr>
            <a:ln w="28440">
              <a:solidFill>
                <a:srgbClr val="4A7EBB"/>
              </a:solidFill>
              <a:round/>
            </a:ln>
          </c:spPr>
          <c:marker>
            <c:symbol val="square"/>
            <c:size val="5"/>
            <c:spPr>
              <a:solidFill>
                <a:srgbClr val="4A7EBB"/>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Tau!$A$4:$A$10</c:f>
              <c:numCache>
                <c:formatCode>0.0</c:formatCode>
                <c:ptCount val="7"/>
                <c:pt idx="0">
                  <c:v>7.5</c:v>
                </c:pt>
                <c:pt idx="1">
                  <c:v>10</c:v>
                </c:pt>
                <c:pt idx="2">
                  <c:v>12.5</c:v>
                </c:pt>
                <c:pt idx="3">
                  <c:v>15</c:v>
                </c:pt>
                <c:pt idx="4">
                  <c:v>17.5</c:v>
                </c:pt>
                <c:pt idx="5">
                  <c:v>20</c:v>
                </c:pt>
                <c:pt idx="6">
                  <c:v>22.5</c:v>
                </c:pt>
              </c:numCache>
            </c:numRef>
          </c:xVal>
          <c:yVal>
            <c:numRef>
              <c:f>Tau!$B$4:$B$10</c:f>
              <c:numCache>
                <c:formatCode>General</c:formatCode>
                <c:ptCount val="7"/>
                <c:pt idx="0">
                  <c:v>0.19</c:v>
                </c:pt>
                <c:pt idx="1">
                  <c:v>0.17</c:v>
                </c:pt>
                <c:pt idx="2">
                  <c:v>0.154</c:v>
                </c:pt>
                <c:pt idx="3">
                  <c:v>0.14699999999999999</c:v>
                </c:pt>
                <c:pt idx="4">
                  <c:v>0.125</c:v>
                </c:pt>
                <c:pt idx="5">
                  <c:v>0.1</c:v>
                </c:pt>
                <c:pt idx="6">
                  <c:v>0.09</c:v>
                </c:pt>
              </c:numCache>
            </c:numRef>
          </c:yVal>
          <c:smooth val="1"/>
          <c:extLst>
            <c:ext xmlns:c16="http://schemas.microsoft.com/office/drawing/2014/chart" uri="{C3380CC4-5D6E-409C-BE32-E72D297353CC}">
              <c16:uniqueId val="{00000000-D3A5-44B3-833D-BADEB0688E7A}"/>
            </c:ext>
          </c:extLst>
        </c:ser>
        <c:ser>
          <c:idx val="1"/>
          <c:order val="1"/>
          <c:tx>
            <c:strRef>
              <c:f>Tau!$C$2:$C$2</c:f>
              <c:strCache>
                <c:ptCount val="1"/>
                <c:pt idx="0">
                  <c:v>Tau [2,6-8]Hz</c:v>
                </c:pt>
              </c:strCache>
            </c:strRef>
          </c:tx>
          <c:spPr>
            <a:ln w="28440">
              <a:solidFill>
                <a:srgbClr val="BE4B48"/>
              </a:solidFill>
              <a:round/>
            </a:ln>
          </c:spPr>
          <c:marker>
            <c:symbol val="square"/>
            <c:size val="5"/>
            <c:spPr>
              <a:solidFill>
                <a:srgbClr val="BE4B48"/>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Tau!$A$4:$A$10</c:f>
              <c:numCache>
                <c:formatCode>0.0</c:formatCode>
                <c:ptCount val="7"/>
                <c:pt idx="0">
                  <c:v>7.5</c:v>
                </c:pt>
                <c:pt idx="1">
                  <c:v>10</c:v>
                </c:pt>
                <c:pt idx="2">
                  <c:v>12.5</c:v>
                </c:pt>
                <c:pt idx="3">
                  <c:v>15</c:v>
                </c:pt>
                <c:pt idx="4">
                  <c:v>17.5</c:v>
                </c:pt>
                <c:pt idx="5">
                  <c:v>20</c:v>
                </c:pt>
                <c:pt idx="6">
                  <c:v>22.5</c:v>
                </c:pt>
              </c:numCache>
            </c:numRef>
          </c:xVal>
          <c:yVal>
            <c:numRef>
              <c:f>Tau!$C$4:$C$10</c:f>
              <c:numCache>
                <c:formatCode>General</c:formatCode>
                <c:ptCount val="7"/>
                <c:pt idx="0">
                  <c:v>0.2</c:v>
                </c:pt>
                <c:pt idx="1">
                  <c:v>0.17</c:v>
                </c:pt>
                <c:pt idx="2">
                  <c:v>0.14299999999999999</c:v>
                </c:pt>
                <c:pt idx="3">
                  <c:v>0.127</c:v>
                </c:pt>
                <c:pt idx="4">
                  <c:v>0.113</c:v>
                </c:pt>
                <c:pt idx="5">
                  <c:v>0.09</c:v>
                </c:pt>
                <c:pt idx="6">
                  <c:v>7.6999999999999999E-2</c:v>
                </c:pt>
              </c:numCache>
            </c:numRef>
          </c:yVal>
          <c:smooth val="1"/>
          <c:extLst>
            <c:ext xmlns:c16="http://schemas.microsoft.com/office/drawing/2014/chart" uri="{C3380CC4-5D6E-409C-BE32-E72D297353CC}">
              <c16:uniqueId val="{00000001-D3A5-44B3-833D-BADEB0688E7A}"/>
            </c:ext>
          </c:extLst>
        </c:ser>
        <c:ser>
          <c:idx val="2"/>
          <c:order val="2"/>
          <c:tx>
            <c:strRef>
              <c:f>Tau!$D$2:$D$2</c:f>
              <c:strCache>
                <c:ptCount val="1"/>
                <c:pt idx="0">
                  <c:v>additional test longer</c:v>
                </c:pt>
              </c:strCache>
            </c:strRef>
          </c:tx>
          <c:spPr>
            <a:ln w="28440">
              <a:solidFill>
                <a:srgbClr val="98B855"/>
              </a:solidFill>
              <a:round/>
            </a:ln>
          </c:spPr>
          <c:marker>
            <c:symbol val="square"/>
            <c:size val="5"/>
            <c:spPr>
              <a:solidFill>
                <a:srgbClr val="98B855"/>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(Tau!$A$5:$A$5,Tau!$A$7:$A$7,Tau!$A$9:$A$9,Tau!$A$11:$A$11,Tau!$A$12:$A$12)</c:f>
              <c:numCache>
                <c:formatCode>0.0</c:formatCode>
                <c:ptCount val="5"/>
                <c:pt idx="0">
                  <c:v>10</c:v>
                </c:pt>
                <c:pt idx="1">
                  <c:v>15</c:v>
                </c:pt>
                <c:pt idx="2">
                  <c:v>20</c:v>
                </c:pt>
                <c:pt idx="3">
                  <c:v>25</c:v>
                </c:pt>
                <c:pt idx="4">
                  <c:v>27.5</c:v>
                </c:pt>
              </c:numCache>
            </c:numRef>
          </c:xVal>
          <c:yVal>
            <c:numRef>
              <c:f>(Tau!$D$5:$D$5,Tau!$D$7:$D$7,Tau!$D$9:$D$9,Tau!$D$11:$D$11,Tau!$D$12:$D$12)</c:f>
              <c:numCache>
                <c:formatCode>General</c:formatCode>
                <c:ptCount val="5"/>
                <c:pt idx="0">
                  <c:v>0.2</c:v>
                </c:pt>
                <c:pt idx="1">
                  <c:v>0.2</c:v>
                </c:pt>
                <c:pt idx="2">
                  <c:v>0.13400000000000001</c:v>
                </c:pt>
                <c:pt idx="3">
                  <c:v>8.5999999999999993E-2</c:v>
                </c:pt>
                <c:pt idx="4">
                  <c:v>7.3999999999999996E-2</c:v>
                </c:pt>
              </c:numCache>
            </c:numRef>
          </c:yVal>
          <c:smooth val="1"/>
          <c:extLst>
            <c:ext xmlns:c16="http://schemas.microsoft.com/office/drawing/2014/chart" uri="{C3380CC4-5D6E-409C-BE32-E72D297353CC}">
              <c16:uniqueId val="{00000002-D3A5-44B3-833D-BADEB0688E7A}"/>
            </c:ext>
          </c:extLst>
        </c:ser>
        <c:ser>
          <c:idx val="3"/>
          <c:order val="3"/>
          <c:tx>
            <c:strRef>
              <c:f>Description!$A$1:$A$1</c:f>
              <c:strCache>
                <c:ptCount val="1"/>
              </c:strCache>
            </c:strRef>
          </c:tx>
          <c:spPr>
            <a:ln w="28440">
              <a:solidFill>
                <a:srgbClr val="F79646"/>
              </a:solidFill>
              <a:round/>
            </a:ln>
          </c:spPr>
          <c:marker>
            <c:symbol val="square"/>
            <c:size val="5"/>
            <c:spPr>
              <a:solidFill>
                <a:srgbClr val="F79646"/>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Tau!$A$4:$A$13</c:f>
              <c:numCache>
                <c:formatCode>0.0</c:formatCode>
                <c:ptCount val="10"/>
                <c:pt idx="0">
                  <c:v>7.5</c:v>
                </c:pt>
                <c:pt idx="1">
                  <c:v>10</c:v>
                </c:pt>
                <c:pt idx="2">
                  <c:v>12.5</c:v>
                </c:pt>
                <c:pt idx="3">
                  <c:v>15</c:v>
                </c:pt>
                <c:pt idx="4">
                  <c:v>17.5</c:v>
                </c:pt>
                <c:pt idx="5">
                  <c:v>20</c:v>
                </c:pt>
                <c:pt idx="6">
                  <c:v>22.5</c:v>
                </c:pt>
                <c:pt idx="7">
                  <c:v>25</c:v>
                </c:pt>
                <c:pt idx="8">
                  <c:v>27.5</c:v>
                </c:pt>
                <c:pt idx="9">
                  <c:v>40</c:v>
                </c:pt>
              </c:numCache>
            </c:numRef>
          </c:xVal>
          <c:yVal>
            <c:numRef>
              <c:f>Tau!$I$4:$I$13</c:f>
              <c:numCache>
                <c:formatCode>0.000</c:formatCode>
                <c:ptCount val="10"/>
                <c:pt idx="0">
                  <c:v>0.18</c:v>
                </c:pt>
                <c:pt idx="1">
                  <c:v>0.14000000000000001</c:v>
                </c:pt>
                <c:pt idx="2">
                  <c:v>0.13</c:v>
                </c:pt>
                <c:pt idx="3">
                  <c:v>0.12</c:v>
                </c:pt>
                <c:pt idx="4">
                  <c:v>0.1</c:v>
                </c:pt>
                <c:pt idx="5">
                  <c:v>8.5000000000000006E-2</c:v>
                </c:pt>
                <c:pt idx="6">
                  <c:v>7.0000000000000007E-2</c:v>
                </c:pt>
                <c:pt idx="7">
                  <c:v>0.06</c:v>
                </c:pt>
                <c:pt idx="8">
                  <c:v>0.06</c:v>
                </c:pt>
                <c:pt idx="9">
                  <c:v>0.04</c:v>
                </c:pt>
              </c:numCache>
            </c:numRef>
          </c:yVal>
          <c:smooth val="1"/>
          <c:extLst>
            <c:ext xmlns:c16="http://schemas.microsoft.com/office/drawing/2014/chart" uri="{C3380CC4-5D6E-409C-BE32-E72D297353CC}">
              <c16:uniqueId val="{00000003-D3A5-44B3-833D-BADEB0688E7A}"/>
            </c:ext>
          </c:extLst>
        </c:ser>
        <c:ser>
          <c:idx val="4"/>
          <c:order val="4"/>
          <c:tx>
            <c:strRef>
              <c:f>Tau!$E$1:$E$1</c:f>
              <c:strCache>
                <c:ptCount val="1"/>
                <c:pt idx="0">
                  <c:v>From Steps</c:v>
                </c:pt>
              </c:strCache>
            </c:strRef>
          </c:tx>
          <c:spPr>
            <a:ln w="28440">
              <a:solidFill>
                <a:srgbClr val="46AAC4"/>
              </a:solidFill>
              <a:round/>
            </a:ln>
          </c:spPr>
          <c:marker>
            <c:symbol val="square"/>
            <c:size val="5"/>
            <c:spPr>
              <a:solidFill>
                <a:srgbClr val="46AAC4"/>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Tau!$A$4:$A$11</c:f>
              <c:numCache>
                <c:formatCode>0.0</c:formatCode>
                <c:ptCount val="8"/>
                <c:pt idx="0">
                  <c:v>7.5</c:v>
                </c:pt>
                <c:pt idx="1">
                  <c:v>10</c:v>
                </c:pt>
                <c:pt idx="2">
                  <c:v>12.5</c:v>
                </c:pt>
                <c:pt idx="3">
                  <c:v>15</c:v>
                </c:pt>
                <c:pt idx="4">
                  <c:v>17.5</c:v>
                </c:pt>
                <c:pt idx="5">
                  <c:v>20</c:v>
                </c:pt>
                <c:pt idx="6">
                  <c:v>22.5</c:v>
                </c:pt>
                <c:pt idx="7">
                  <c:v>25</c:v>
                </c:pt>
              </c:numCache>
            </c:numRef>
          </c:xVal>
          <c:yVal>
            <c:numRef>
              <c:f>Tau!$E$4:$E$11</c:f>
              <c:numCache>
                <c:formatCode>General</c:formatCode>
                <c:ptCount val="8"/>
                <c:pt idx="0">
                  <c:v>0.18</c:v>
                </c:pt>
                <c:pt idx="1">
                  <c:v>0.14000000000000001</c:v>
                </c:pt>
                <c:pt idx="2">
                  <c:v>0.13500000000000001</c:v>
                </c:pt>
                <c:pt idx="3">
                  <c:v>0.13</c:v>
                </c:pt>
                <c:pt idx="4">
                  <c:v>0.14000000000000001</c:v>
                </c:pt>
                <c:pt idx="5">
                  <c:v>0.09</c:v>
                </c:pt>
                <c:pt idx="6">
                  <c:v>0.08</c:v>
                </c:pt>
                <c:pt idx="7">
                  <c:v>7.0000000000000007E-2</c:v>
                </c:pt>
              </c:numCache>
            </c:numRef>
          </c:yVal>
          <c:smooth val="1"/>
          <c:extLst>
            <c:ext xmlns:c16="http://schemas.microsoft.com/office/drawing/2014/chart" uri="{C3380CC4-5D6E-409C-BE32-E72D297353CC}">
              <c16:uniqueId val="{00000004-D3A5-44B3-833D-BADEB0688E7A}"/>
            </c:ext>
          </c:extLst>
        </c:ser>
        <c:ser>
          <c:idx val="5"/>
          <c:order val="5"/>
          <c:tx>
            <c:strRef>
              <c:f>Tau!$J$2:$J$2</c:f>
              <c:strCache>
                <c:ptCount val="1"/>
                <c:pt idx="0">
                  <c:v>tau après 17/01</c:v>
                </c:pt>
              </c:strCache>
            </c:strRef>
          </c:tx>
          <c:spPr>
            <a:ln w="28440">
              <a:solidFill>
                <a:srgbClr val="F59240"/>
              </a:solidFill>
              <a:round/>
            </a:ln>
          </c:spPr>
          <c:marker>
            <c:symbol val="square"/>
            <c:size val="5"/>
            <c:spPr>
              <a:solidFill>
                <a:srgbClr val="F59240"/>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Tau!$A$4:$A$13</c:f>
              <c:numCache>
                <c:formatCode>0.0</c:formatCode>
                <c:ptCount val="10"/>
                <c:pt idx="0">
                  <c:v>7.5</c:v>
                </c:pt>
                <c:pt idx="1">
                  <c:v>10</c:v>
                </c:pt>
                <c:pt idx="2">
                  <c:v>12.5</c:v>
                </c:pt>
                <c:pt idx="3">
                  <c:v>15</c:v>
                </c:pt>
                <c:pt idx="4">
                  <c:v>17.5</c:v>
                </c:pt>
                <c:pt idx="5">
                  <c:v>20</c:v>
                </c:pt>
                <c:pt idx="6">
                  <c:v>22.5</c:v>
                </c:pt>
                <c:pt idx="7">
                  <c:v>25</c:v>
                </c:pt>
                <c:pt idx="8">
                  <c:v>27.5</c:v>
                </c:pt>
                <c:pt idx="9">
                  <c:v>40</c:v>
                </c:pt>
              </c:numCache>
            </c:numRef>
          </c:xVal>
          <c:yVal>
            <c:numRef>
              <c:f>Tau!$J$4:$J$13</c:f>
              <c:numCache>
                <c:formatCode>0.000</c:formatCode>
                <c:ptCount val="10"/>
                <c:pt idx="0">
                  <c:v>0.14399999999999999</c:v>
                </c:pt>
                <c:pt idx="1">
                  <c:v>0.11200000000000002</c:v>
                </c:pt>
                <c:pt idx="2">
                  <c:v>0.10400000000000001</c:v>
                </c:pt>
                <c:pt idx="3">
                  <c:v>9.6000000000000002E-2</c:v>
                </c:pt>
                <c:pt idx="4">
                  <c:v>8.0000000000000016E-2</c:v>
                </c:pt>
                <c:pt idx="5">
                  <c:v>6.8000000000000005E-2</c:v>
                </c:pt>
                <c:pt idx="6">
                  <c:v>5.6000000000000008E-2</c:v>
                </c:pt>
                <c:pt idx="7">
                  <c:v>4.8000000000000001E-2</c:v>
                </c:pt>
                <c:pt idx="8">
                  <c:v>0.04</c:v>
                </c:pt>
                <c:pt idx="9">
                  <c:v>0.04</c:v>
                </c:pt>
              </c:numCache>
            </c:numRef>
          </c:yVal>
          <c:smooth val="1"/>
          <c:extLst>
            <c:ext xmlns:c16="http://schemas.microsoft.com/office/drawing/2014/chart" uri="{C3380CC4-5D6E-409C-BE32-E72D297353CC}">
              <c16:uniqueId val="{00000005-D3A5-44B3-833D-BADEB0688E7A}"/>
            </c:ext>
          </c:extLst>
        </c:ser>
        <c:ser>
          <c:idx val="6"/>
          <c:order val="6"/>
          <c:tx>
            <c:strRef>
              <c:f>Tau!$K$2:$K$2</c:f>
              <c:strCache>
                <c:ptCount val="1"/>
                <c:pt idx="0">
                  <c:v>tau 20/01 v2</c:v>
                </c:pt>
              </c:strCache>
            </c:strRef>
          </c:tx>
          <c:spPr>
            <a:ln w="28440">
              <a:solidFill>
                <a:srgbClr val="8EA5CA"/>
              </a:solidFill>
              <a:round/>
            </a:ln>
          </c:spPr>
          <c:marker>
            <c:symbol val="square"/>
            <c:size val="5"/>
            <c:spPr>
              <a:solidFill>
                <a:srgbClr val="8EA5CA"/>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Tau!$A$4:$A$13</c:f>
              <c:numCache>
                <c:formatCode>0.0</c:formatCode>
                <c:ptCount val="10"/>
                <c:pt idx="0">
                  <c:v>7.5</c:v>
                </c:pt>
                <c:pt idx="1">
                  <c:v>10</c:v>
                </c:pt>
                <c:pt idx="2">
                  <c:v>12.5</c:v>
                </c:pt>
                <c:pt idx="3">
                  <c:v>15</c:v>
                </c:pt>
                <c:pt idx="4">
                  <c:v>17.5</c:v>
                </c:pt>
                <c:pt idx="5">
                  <c:v>20</c:v>
                </c:pt>
                <c:pt idx="6">
                  <c:v>22.5</c:v>
                </c:pt>
                <c:pt idx="7">
                  <c:v>25</c:v>
                </c:pt>
                <c:pt idx="8">
                  <c:v>27.5</c:v>
                </c:pt>
                <c:pt idx="9">
                  <c:v>40</c:v>
                </c:pt>
              </c:numCache>
            </c:numRef>
          </c:xVal>
          <c:yVal>
            <c:numRef>
              <c:f>Tau!$K$4:$K$13</c:f>
              <c:numCache>
                <c:formatCode>0.000</c:formatCode>
                <c:ptCount val="10"/>
                <c:pt idx="0">
                  <c:v>0.12</c:v>
                </c:pt>
                <c:pt idx="1">
                  <c:v>0.1</c:v>
                </c:pt>
                <c:pt idx="2">
                  <c:v>0.09</c:v>
                </c:pt>
                <c:pt idx="3">
                  <c:v>0.08</c:v>
                </c:pt>
                <c:pt idx="4">
                  <c:v>7.0000000000000007E-2</c:v>
                </c:pt>
                <c:pt idx="5">
                  <c:v>0.06</c:v>
                </c:pt>
                <c:pt idx="6">
                  <c:v>0.05</c:v>
                </c:pt>
                <c:pt idx="7">
                  <c:v>0.04</c:v>
                </c:pt>
                <c:pt idx="8">
                  <c:v>0.03</c:v>
                </c:pt>
                <c:pt idx="9">
                  <c:v>0.03</c:v>
                </c:pt>
              </c:numCache>
            </c:numRef>
          </c:yVal>
          <c:smooth val="1"/>
          <c:extLst>
            <c:ext xmlns:c16="http://schemas.microsoft.com/office/drawing/2014/chart" uri="{C3380CC4-5D6E-409C-BE32-E72D297353CC}">
              <c16:uniqueId val="{00000006-D3A5-44B3-833D-BADEB0688E7A}"/>
            </c:ext>
          </c:extLst>
        </c:ser>
        <c:ser>
          <c:idx val="7"/>
          <c:order val="7"/>
          <c:tx>
            <c:strRef>
              <c:f>Tau!$L$2:$L$2</c:f>
              <c:strCache>
                <c:ptCount val="1"/>
                <c:pt idx="0">
                  <c:v>tau 20/01 v3</c:v>
                </c:pt>
              </c:strCache>
            </c:strRef>
          </c:tx>
          <c:spPr>
            <a:ln w="28440">
              <a:solidFill>
                <a:srgbClr val="CC8F8E"/>
              </a:solidFill>
              <a:round/>
            </a:ln>
          </c:spPr>
          <c:marker>
            <c:symbol val="square"/>
            <c:size val="5"/>
            <c:spPr>
              <a:solidFill>
                <a:srgbClr val="CC8F8E"/>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Tau!$A$3:$A$13</c:f>
              <c:numCache>
                <c:formatCode>0.0</c:formatCode>
                <c:ptCount val="11"/>
                <c:pt idx="0">
                  <c:v>0</c:v>
                </c:pt>
                <c:pt idx="1">
                  <c:v>7.5</c:v>
                </c:pt>
                <c:pt idx="2">
                  <c:v>10</c:v>
                </c:pt>
                <c:pt idx="3">
                  <c:v>12.5</c:v>
                </c:pt>
                <c:pt idx="4">
                  <c:v>15</c:v>
                </c:pt>
                <c:pt idx="5">
                  <c:v>17.5</c:v>
                </c:pt>
                <c:pt idx="6">
                  <c:v>20</c:v>
                </c:pt>
                <c:pt idx="7">
                  <c:v>22.5</c:v>
                </c:pt>
                <c:pt idx="8">
                  <c:v>25</c:v>
                </c:pt>
                <c:pt idx="9">
                  <c:v>27.5</c:v>
                </c:pt>
                <c:pt idx="10">
                  <c:v>40</c:v>
                </c:pt>
              </c:numCache>
            </c:numRef>
          </c:xVal>
          <c:yVal>
            <c:numRef>
              <c:f>Tau!$L$3:$L$13</c:f>
              <c:numCache>
                <c:formatCode>0.000</c:formatCode>
                <c:ptCount val="11"/>
                <c:pt idx="0">
                  <c:v>0.11</c:v>
                </c:pt>
                <c:pt idx="1">
                  <c:v>0.11</c:v>
                </c:pt>
                <c:pt idx="2">
                  <c:v>0.09</c:v>
                </c:pt>
                <c:pt idx="3">
                  <c:v>0.08</c:v>
                </c:pt>
                <c:pt idx="4">
                  <c:v>7.4999999999999997E-2</c:v>
                </c:pt>
                <c:pt idx="5">
                  <c:v>6.5000000000000002E-2</c:v>
                </c:pt>
                <c:pt idx="6">
                  <c:v>5.5E-2</c:v>
                </c:pt>
                <c:pt idx="7">
                  <c:v>0.05</c:v>
                </c:pt>
                <c:pt idx="8">
                  <c:v>0.04</c:v>
                </c:pt>
                <c:pt idx="9">
                  <c:v>0.03</c:v>
                </c:pt>
                <c:pt idx="10">
                  <c:v>0.03</c:v>
                </c:pt>
              </c:numCache>
            </c:numRef>
          </c:yVal>
          <c:smooth val="1"/>
          <c:extLst>
            <c:ext xmlns:c16="http://schemas.microsoft.com/office/drawing/2014/chart" uri="{C3380CC4-5D6E-409C-BE32-E72D297353CC}">
              <c16:uniqueId val="{00000007-D3A5-44B3-833D-BADEB0688E7A}"/>
            </c:ext>
          </c:extLst>
        </c:ser>
        <c:ser>
          <c:idx val="8"/>
          <c:order val="8"/>
          <c:tx>
            <c:strRef>
              <c:f>Tau!$M$2:$M$2</c:f>
              <c:strCache>
                <c:ptCount val="1"/>
                <c:pt idx="0">
                  <c:v>tau 20/01 v4</c:v>
                </c:pt>
              </c:strCache>
            </c:strRef>
          </c:tx>
          <c:spPr>
            <a:ln w="28440">
              <a:solidFill>
                <a:srgbClr val="B3C992"/>
              </a:solidFill>
              <a:round/>
            </a:ln>
          </c:spPr>
          <c:marker>
            <c:symbol val="square"/>
            <c:size val="5"/>
            <c:spPr>
              <a:solidFill>
                <a:srgbClr val="B3C992"/>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Tau!$A$3:$A$13</c:f>
              <c:numCache>
                <c:formatCode>0.0</c:formatCode>
                <c:ptCount val="11"/>
                <c:pt idx="0">
                  <c:v>0</c:v>
                </c:pt>
                <c:pt idx="1">
                  <c:v>7.5</c:v>
                </c:pt>
                <c:pt idx="2">
                  <c:v>10</c:v>
                </c:pt>
                <c:pt idx="3">
                  <c:v>12.5</c:v>
                </c:pt>
                <c:pt idx="4">
                  <c:v>15</c:v>
                </c:pt>
                <c:pt idx="5">
                  <c:v>17.5</c:v>
                </c:pt>
                <c:pt idx="6">
                  <c:v>20</c:v>
                </c:pt>
                <c:pt idx="7">
                  <c:v>22.5</c:v>
                </c:pt>
                <c:pt idx="8">
                  <c:v>25</c:v>
                </c:pt>
                <c:pt idx="9">
                  <c:v>27.5</c:v>
                </c:pt>
                <c:pt idx="10">
                  <c:v>40</c:v>
                </c:pt>
              </c:numCache>
            </c:numRef>
          </c:xVal>
          <c:yVal>
            <c:numRef>
              <c:f>Tau!$M$3:$M$13</c:f>
              <c:numCache>
                <c:formatCode>0.000</c:formatCode>
                <c:ptCount val="11"/>
                <c:pt idx="0">
                  <c:v>0.11</c:v>
                </c:pt>
                <c:pt idx="1">
                  <c:v>0.11</c:v>
                </c:pt>
                <c:pt idx="2">
                  <c:v>0.09</c:v>
                </c:pt>
                <c:pt idx="3">
                  <c:v>0.08</c:v>
                </c:pt>
                <c:pt idx="4">
                  <c:v>7.4999999999999997E-2</c:v>
                </c:pt>
                <c:pt idx="5">
                  <c:v>7.0000000000000007E-2</c:v>
                </c:pt>
                <c:pt idx="6">
                  <c:v>0.06</c:v>
                </c:pt>
                <c:pt idx="7">
                  <c:v>0.05</c:v>
                </c:pt>
                <c:pt idx="8">
                  <c:v>0.04</c:v>
                </c:pt>
                <c:pt idx="9">
                  <c:v>3.5000000000000003E-2</c:v>
                </c:pt>
                <c:pt idx="10">
                  <c:v>3.5000000000000003E-2</c:v>
                </c:pt>
              </c:numCache>
            </c:numRef>
          </c:yVal>
          <c:smooth val="1"/>
          <c:extLst>
            <c:ext xmlns:c16="http://schemas.microsoft.com/office/drawing/2014/chart" uri="{C3380CC4-5D6E-409C-BE32-E72D297353CC}">
              <c16:uniqueId val="{00000008-D3A5-44B3-833D-BADEB0688E7A}"/>
            </c:ext>
          </c:extLst>
        </c:ser>
        <c:dLbls>
          <c:showLegendKey val="0"/>
          <c:showVal val="0"/>
          <c:showCatName val="0"/>
          <c:showSerName val="0"/>
          <c:showPercent val="0"/>
          <c:showBubbleSize val="0"/>
        </c:dLbls>
        <c:axId val="197872448"/>
        <c:axId val="197873024"/>
      </c:scatterChart>
      <c:valAx>
        <c:axId val="197872448"/>
        <c:scaling>
          <c:orientation val="minMax"/>
          <c:max val="30"/>
          <c:min val="5"/>
        </c:scaling>
        <c:delete val="0"/>
        <c:axPos val="b"/>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Force [N]</a:t>
                </a:r>
              </a:p>
            </c:rich>
          </c:tx>
          <c:overlay val="0"/>
          <c:spPr>
            <a:noFill/>
            <a:ln>
              <a:noFill/>
            </a:ln>
          </c:spPr>
        </c:title>
        <c:numFmt formatCode="#,##0.0"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97873024"/>
        <c:crosses val="autoZero"/>
        <c:crossBetween val="midCat"/>
      </c:valAx>
      <c:valAx>
        <c:axId val="197873024"/>
        <c:scaling>
          <c:orientation val="minMax"/>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Tau [s]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97872448"/>
        <c:crosses val="autoZero"/>
        <c:crossBetween val="midCat"/>
      </c:valAx>
      <c:spPr>
        <a:solidFill>
          <a:srgbClr val="FFFFFF"/>
        </a:solidFill>
        <a:ln>
          <a:noFill/>
        </a:ln>
      </c:spPr>
    </c:plotArea>
    <c:legend>
      <c:legendPos val="r"/>
      <c:overlay val="0"/>
      <c:spPr>
        <a:noFill/>
        <a:ln>
          <a:noFill/>
        </a:ln>
      </c:spPr>
      <c:txPr>
        <a:bodyPr/>
        <a:lstStyle/>
        <a:p>
          <a:pPr>
            <a:defRPr lang="en-US" sz="1000" b="0" strike="noStrike" spc="-1">
              <a:solidFill>
                <a:srgbClr val="000000"/>
              </a:solidFill>
              <a:latin typeface="Calibri"/>
            </a:defRPr>
          </a:pPr>
          <a:endParaRPr lang="fr-FR"/>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lang="en-US" sz="1800" b="1" strike="noStrike" spc="-1">
                <a:solidFill>
                  <a:srgbClr val="000000"/>
                </a:solidFill>
                <a:latin typeface="Calibri"/>
              </a:defRPr>
            </a:pPr>
            <a:r>
              <a:rPr lang="en-US" sz="1800" b="1" strike="noStrike" spc="-1">
                <a:solidFill>
                  <a:srgbClr val="000000"/>
                </a:solidFill>
                <a:latin typeface="Calibri"/>
              </a:rPr>
              <a:t>SOFTWIND SPAR frequencies</a:t>
            </a:r>
          </a:p>
        </c:rich>
      </c:tx>
      <c:overlay val="0"/>
      <c:spPr>
        <a:noFill/>
        <a:ln>
          <a:noFill/>
        </a:ln>
      </c:spPr>
    </c:title>
    <c:autoTitleDeleted val="0"/>
    <c:plotArea>
      <c:layout>
        <c:manualLayout>
          <c:layoutTarget val="inner"/>
          <c:xMode val="edge"/>
          <c:yMode val="edge"/>
          <c:x val="0.12779905624827756"/>
          <c:y val="0.12249906014175813"/>
          <c:w val="0.49992913425683772"/>
          <c:h val="0.74283530015862975"/>
        </c:manualLayout>
      </c:layout>
      <c:scatterChart>
        <c:scatterStyle val="lineMarker"/>
        <c:varyColors val="0"/>
        <c:ser>
          <c:idx val="0"/>
          <c:order val="0"/>
          <c:tx>
            <c:strRef>
              <c:f>Appendix_02!$G$6:$G$6</c:f>
              <c:strCache>
                <c:ptCount val="1"/>
                <c:pt idx="0">
                  <c:v>3P freq  [Hz] </c:v>
                </c:pt>
              </c:strCache>
            </c:strRef>
          </c:tx>
          <c:spPr>
            <a:ln w="28440">
              <a:solidFill>
                <a:srgbClr val="4A7EBB"/>
              </a:solidFill>
              <a:round/>
            </a:ln>
          </c:spPr>
          <c:marker>
            <c:symbol val="square"/>
            <c:size val="5"/>
            <c:spPr>
              <a:solidFill>
                <a:srgbClr val="4A7EBB"/>
              </a:solidFill>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Appendix_02!$B$8:$B$33</c:f>
              <c:numCache>
                <c:formatCode>General</c:formatCode>
                <c:ptCount val="26"/>
                <c:pt idx="0">
                  <c:v>7</c:v>
                </c:pt>
                <c:pt idx="1">
                  <c:v>7.5</c:v>
                </c:pt>
                <c:pt idx="2">
                  <c:v>8</c:v>
                </c:pt>
                <c:pt idx="3">
                  <c:v>8.5</c:v>
                </c:pt>
                <c:pt idx="4">
                  <c:v>9</c:v>
                </c:pt>
                <c:pt idx="5">
                  <c:v>9.5</c:v>
                </c:pt>
                <c:pt idx="6">
                  <c:v>10</c:v>
                </c:pt>
                <c:pt idx="7">
                  <c:v>10.5</c:v>
                </c:pt>
                <c:pt idx="8">
                  <c:v>11</c:v>
                </c:pt>
                <c:pt idx="9">
                  <c:v>11.5</c:v>
                </c:pt>
                <c:pt idx="10">
                  <c:v>12</c:v>
                </c:pt>
                <c:pt idx="11">
                  <c:v>12.5</c:v>
                </c:pt>
                <c:pt idx="12">
                  <c:v>13</c:v>
                </c:pt>
                <c:pt idx="13">
                  <c:v>13.5</c:v>
                </c:pt>
                <c:pt idx="14">
                  <c:v>14</c:v>
                </c:pt>
                <c:pt idx="15">
                  <c:v>14.5</c:v>
                </c:pt>
                <c:pt idx="16">
                  <c:v>15</c:v>
                </c:pt>
                <c:pt idx="17">
                  <c:v>15.5</c:v>
                </c:pt>
                <c:pt idx="18">
                  <c:v>16</c:v>
                </c:pt>
                <c:pt idx="19">
                  <c:v>16.5</c:v>
                </c:pt>
                <c:pt idx="20">
                  <c:v>17</c:v>
                </c:pt>
                <c:pt idx="21">
                  <c:v>17.5</c:v>
                </c:pt>
                <c:pt idx="22">
                  <c:v>18</c:v>
                </c:pt>
                <c:pt idx="23">
                  <c:v>18.5</c:v>
                </c:pt>
                <c:pt idx="24">
                  <c:v>19</c:v>
                </c:pt>
                <c:pt idx="25">
                  <c:v>19.5</c:v>
                </c:pt>
              </c:numCache>
            </c:numRef>
          </c:xVal>
          <c:yVal>
            <c:numRef>
              <c:f>Appendix_02!$G$8:$G$33</c:f>
              <c:numCache>
                <c:formatCode>0.00</c:formatCode>
                <c:ptCount val="26"/>
                <c:pt idx="0">
                  <c:v>1.8994994286042053</c:v>
                </c:pt>
                <c:pt idx="1">
                  <c:v>1.8994227040057214</c:v>
                </c:pt>
                <c:pt idx="2">
                  <c:v>1.953010032618522</c:v>
                </c:pt>
                <c:pt idx="3">
                  <c:v>2.101501906190999</c:v>
                </c:pt>
                <c:pt idx="4">
                  <c:v>2.2247339194176678</c:v>
                </c:pt>
                <c:pt idx="5">
                  <c:v>2.3478126973871127</c:v>
                </c:pt>
                <c:pt idx="6">
                  <c:v>2.4682957339975706</c:v>
                </c:pt>
                <c:pt idx="7">
                  <c:v>2.5900172394295997</c:v>
                </c:pt>
                <c:pt idx="8">
                  <c:v>2.7118071049880474</c:v>
                </c:pt>
                <c:pt idx="9">
                  <c:v>3.0380557953592358</c:v>
                </c:pt>
                <c:pt idx="10">
                  <c:v>3.0601262455390201</c:v>
                </c:pt>
                <c:pt idx="11">
                  <c:v>3.0544905310465365</c:v>
                </c:pt>
                <c:pt idx="12">
                  <c:v>3.0510138013211914</c:v>
                </c:pt>
                <c:pt idx="13">
                  <c:v>3.0481381076625627</c:v>
                </c:pt>
                <c:pt idx="14">
                  <c:v>3.0466923089418021</c:v>
                </c:pt>
                <c:pt idx="15">
                  <c:v>3.0455729066051043</c:v>
                </c:pt>
                <c:pt idx="16">
                  <c:v>3.0447589631025331</c:v>
                </c:pt>
                <c:pt idx="17">
                  <c:v>3.0442525287754902</c:v>
                </c:pt>
                <c:pt idx="18">
                  <c:v>3.0430214123546344</c:v>
                </c:pt>
                <c:pt idx="19">
                  <c:v>3.0436048774041269</c:v>
                </c:pt>
                <c:pt idx="20">
                  <c:v>3.0431466173020323</c:v>
                </c:pt>
                <c:pt idx="21">
                  <c:v>3.0439377185702008</c:v>
                </c:pt>
                <c:pt idx="22">
                  <c:v>3.0438380692798401</c:v>
                </c:pt>
                <c:pt idx="23">
                  <c:v>3.0441845800077378</c:v>
                </c:pt>
                <c:pt idx="24">
                  <c:v>3.044509409064458</c:v>
                </c:pt>
                <c:pt idx="25">
                  <c:v>3.0446377533588542</c:v>
                </c:pt>
              </c:numCache>
            </c:numRef>
          </c:yVal>
          <c:smooth val="1"/>
          <c:extLst>
            <c:ext xmlns:c16="http://schemas.microsoft.com/office/drawing/2014/chart" uri="{C3380CC4-5D6E-409C-BE32-E72D297353CC}">
              <c16:uniqueId val="{00000000-598D-4004-BE5C-40334F0F569D}"/>
            </c:ext>
          </c:extLst>
        </c:ser>
        <c:ser>
          <c:idx val="1"/>
          <c:order val="1"/>
          <c:tx>
            <c:strRef>
              <c:f>Appendix_02!$H$6:$H$6</c:f>
              <c:strCache>
                <c:ptCount val="1"/>
                <c:pt idx="0">
                  <c:v>3P freq +15% [Hz]</c:v>
                </c:pt>
              </c:strCache>
            </c:strRef>
          </c:tx>
          <c:spPr>
            <a:ln w="28440">
              <a:solidFill>
                <a:schemeClr val="accent1"/>
              </a:solidFill>
              <a:round/>
            </a:ln>
          </c:spPr>
          <c:marker>
            <c:symbol val="circle"/>
            <c:size val="5"/>
            <c:spPr>
              <a:solidFill>
                <a:schemeClr val="accent1"/>
              </a:solidFill>
              <a:ln>
                <a:noFill/>
              </a:ln>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Appendix_02!$B$8:$B$33</c:f>
              <c:numCache>
                <c:formatCode>General</c:formatCode>
                <c:ptCount val="26"/>
                <c:pt idx="0">
                  <c:v>7</c:v>
                </c:pt>
                <c:pt idx="1">
                  <c:v>7.5</c:v>
                </c:pt>
                <c:pt idx="2">
                  <c:v>8</c:v>
                </c:pt>
                <c:pt idx="3">
                  <c:v>8.5</c:v>
                </c:pt>
                <c:pt idx="4">
                  <c:v>9</c:v>
                </c:pt>
                <c:pt idx="5">
                  <c:v>9.5</c:v>
                </c:pt>
                <c:pt idx="6">
                  <c:v>10</c:v>
                </c:pt>
                <c:pt idx="7">
                  <c:v>10.5</c:v>
                </c:pt>
                <c:pt idx="8">
                  <c:v>11</c:v>
                </c:pt>
                <c:pt idx="9">
                  <c:v>11.5</c:v>
                </c:pt>
                <c:pt idx="10">
                  <c:v>12</c:v>
                </c:pt>
                <c:pt idx="11">
                  <c:v>12.5</c:v>
                </c:pt>
                <c:pt idx="12">
                  <c:v>13</c:v>
                </c:pt>
                <c:pt idx="13">
                  <c:v>13.5</c:v>
                </c:pt>
                <c:pt idx="14">
                  <c:v>14</c:v>
                </c:pt>
                <c:pt idx="15">
                  <c:v>14.5</c:v>
                </c:pt>
                <c:pt idx="16">
                  <c:v>15</c:v>
                </c:pt>
                <c:pt idx="17">
                  <c:v>15.5</c:v>
                </c:pt>
                <c:pt idx="18">
                  <c:v>16</c:v>
                </c:pt>
                <c:pt idx="19">
                  <c:v>16.5</c:v>
                </c:pt>
                <c:pt idx="20">
                  <c:v>17</c:v>
                </c:pt>
                <c:pt idx="21">
                  <c:v>17.5</c:v>
                </c:pt>
                <c:pt idx="22">
                  <c:v>18</c:v>
                </c:pt>
                <c:pt idx="23">
                  <c:v>18.5</c:v>
                </c:pt>
                <c:pt idx="24">
                  <c:v>19</c:v>
                </c:pt>
                <c:pt idx="25">
                  <c:v>19.5</c:v>
                </c:pt>
              </c:numCache>
            </c:numRef>
          </c:xVal>
          <c:yVal>
            <c:numRef>
              <c:f>Appendix_02!$H$8:$H$33</c:f>
              <c:numCache>
                <c:formatCode>0.00</c:formatCode>
                <c:ptCount val="26"/>
                <c:pt idx="0">
                  <c:v>2.184424342894836</c:v>
                </c:pt>
                <c:pt idx="1">
                  <c:v>2.1843361096065794</c:v>
                </c:pt>
                <c:pt idx="2">
                  <c:v>2.2459615375113002</c:v>
                </c:pt>
                <c:pt idx="3">
                  <c:v>2.4167271921196485</c:v>
                </c:pt>
                <c:pt idx="4">
                  <c:v>2.5584440073303178</c:v>
                </c:pt>
                <c:pt idx="5">
                  <c:v>2.6999846019951796</c:v>
                </c:pt>
                <c:pt idx="6">
                  <c:v>2.8385400940972061</c:v>
                </c:pt>
                <c:pt idx="7">
                  <c:v>2.9785198253440393</c:v>
                </c:pt>
                <c:pt idx="8">
                  <c:v>3.1185781707362543</c:v>
                </c:pt>
                <c:pt idx="9">
                  <c:v>3.493764164663121</c:v>
                </c:pt>
                <c:pt idx="10">
                  <c:v>3.5191451823698729</c:v>
                </c:pt>
                <c:pt idx="11">
                  <c:v>3.5126641107035166</c:v>
                </c:pt>
                <c:pt idx="12">
                  <c:v>3.5086658715193697</c:v>
                </c:pt>
                <c:pt idx="13">
                  <c:v>3.5053588238119469</c:v>
                </c:pt>
                <c:pt idx="14">
                  <c:v>3.5036961552830723</c:v>
                </c:pt>
                <c:pt idx="15">
                  <c:v>3.5024088425958695</c:v>
                </c:pt>
                <c:pt idx="16">
                  <c:v>3.5014728075679127</c:v>
                </c:pt>
                <c:pt idx="17">
                  <c:v>3.5008904080918133</c:v>
                </c:pt>
                <c:pt idx="18">
                  <c:v>3.4994746242078292</c:v>
                </c:pt>
                <c:pt idx="19">
                  <c:v>3.5001456090147456</c:v>
                </c:pt>
                <c:pt idx="20">
                  <c:v>3.499618609897337</c:v>
                </c:pt>
                <c:pt idx="21">
                  <c:v>3.5005283763557307</c:v>
                </c:pt>
                <c:pt idx="22">
                  <c:v>3.500413779671816</c:v>
                </c:pt>
                <c:pt idx="23">
                  <c:v>3.5008122670088984</c:v>
                </c:pt>
                <c:pt idx="24">
                  <c:v>3.5011858204241264</c:v>
                </c:pt>
                <c:pt idx="25">
                  <c:v>3.5013334163626819</c:v>
                </c:pt>
              </c:numCache>
            </c:numRef>
          </c:yVal>
          <c:smooth val="1"/>
          <c:extLst>
            <c:ext xmlns:c16="http://schemas.microsoft.com/office/drawing/2014/chart" uri="{C3380CC4-5D6E-409C-BE32-E72D297353CC}">
              <c16:uniqueId val="{00000001-598D-4004-BE5C-40334F0F569D}"/>
            </c:ext>
          </c:extLst>
        </c:ser>
        <c:ser>
          <c:idx val="2"/>
          <c:order val="2"/>
          <c:tx>
            <c:strRef>
              <c:f>Appendix_02!$I$6:$I$6</c:f>
              <c:strCache>
                <c:ptCount val="1"/>
                <c:pt idx="0">
                  <c:v>3P freq -15% [Hz]</c:v>
                </c:pt>
              </c:strCache>
            </c:strRef>
          </c:tx>
          <c:spPr>
            <a:ln w="28440">
              <a:solidFill>
                <a:schemeClr val="accent1"/>
              </a:solidFill>
              <a:round/>
            </a:ln>
          </c:spPr>
          <c:marker>
            <c:symbol val="triangle"/>
            <c:size val="5"/>
            <c:spPr>
              <a:solidFill>
                <a:schemeClr val="accent1"/>
              </a:solidFill>
              <a:ln>
                <a:noFill/>
              </a:ln>
            </c:spPr>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Appendix_02!$B$8:$B$33</c:f>
              <c:numCache>
                <c:formatCode>General</c:formatCode>
                <c:ptCount val="26"/>
                <c:pt idx="0">
                  <c:v>7</c:v>
                </c:pt>
                <c:pt idx="1">
                  <c:v>7.5</c:v>
                </c:pt>
                <c:pt idx="2">
                  <c:v>8</c:v>
                </c:pt>
                <c:pt idx="3">
                  <c:v>8.5</c:v>
                </c:pt>
                <c:pt idx="4">
                  <c:v>9</c:v>
                </c:pt>
                <c:pt idx="5">
                  <c:v>9.5</c:v>
                </c:pt>
                <c:pt idx="6">
                  <c:v>10</c:v>
                </c:pt>
                <c:pt idx="7">
                  <c:v>10.5</c:v>
                </c:pt>
                <c:pt idx="8">
                  <c:v>11</c:v>
                </c:pt>
                <c:pt idx="9">
                  <c:v>11.5</c:v>
                </c:pt>
                <c:pt idx="10">
                  <c:v>12</c:v>
                </c:pt>
                <c:pt idx="11">
                  <c:v>12.5</c:v>
                </c:pt>
                <c:pt idx="12">
                  <c:v>13</c:v>
                </c:pt>
                <c:pt idx="13">
                  <c:v>13.5</c:v>
                </c:pt>
                <c:pt idx="14">
                  <c:v>14</c:v>
                </c:pt>
                <c:pt idx="15">
                  <c:v>14.5</c:v>
                </c:pt>
                <c:pt idx="16">
                  <c:v>15</c:v>
                </c:pt>
                <c:pt idx="17">
                  <c:v>15.5</c:v>
                </c:pt>
                <c:pt idx="18">
                  <c:v>16</c:v>
                </c:pt>
                <c:pt idx="19">
                  <c:v>16.5</c:v>
                </c:pt>
                <c:pt idx="20">
                  <c:v>17</c:v>
                </c:pt>
                <c:pt idx="21">
                  <c:v>17.5</c:v>
                </c:pt>
                <c:pt idx="22">
                  <c:v>18</c:v>
                </c:pt>
                <c:pt idx="23">
                  <c:v>18.5</c:v>
                </c:pt>
                <c:pt idx="24">
                  <c:v>19</c:v>
                </c:pt>
                <c:pt idx="25">
                  <c:v>19.5</c:v>
                </c:pt>
              </c:numCache>
            </c:numRef>
          </c:xVal>
          <c:yVal>
            <c:numRef>
              <c:f>Appendix_02!$I$8:$I$33</c:f>
              <c:numCache>
                <c:formatCode>0.00</c:formatCode>
                <c:ptCount val="26"/>
                <c:pt idx="0">
                  <c:v>1.6145745143135743</c:v>
                </c:pt>
                <c:pt idx="1">
                  <c:v>1.6145092984048632</c:v>
                </c:pt>
                <c:pt idx="2">
                  <c:v>1.6600585277257436</c:v>
                </c:pt>
                <c:pt idx="3">
                  <c:v>1.786276620262349</c:v>
                </c:pt>
                <c:pt idx="4">
                  <c:v>1.8910238315050176</c:v>
                </c:pt>
                <c:pt idx="5">
                  <c:v>1.9956407927790458</c:v>
                </c:pt>
                <c:pt idx="6">
                  <c:v>2.0980513738979352</c:v>
                </c:pt>
                <c:pt idx="7">
                  <c:v>2.2015146535151597</c:v>
                </c:pt>
                <c:pt idx="8">
                  <c:v>2.3050360392398401</c:v>
                </c:pt>
                <c:pt idx="9">
                  <c:v>2.5823474260553505</c:v>
                </c:pt>
                <c:pt idx="10">
                  <c:v>2.6011073087081669</c:v>
                </c:pt>
                <c:pt idx="11">
                  <c:v>2.5963169513895559</c:v>
                </c:pt>
                <c:pt idx="12">
                  <c:v>2.5933617311230126</c:v>
                </c:pt>
                <c:pt idx="13">
                  <c:v>2.590917391513178</c:v>
                </c:pt>
                <c:pt idx="14">
                  <c:v>2.5896884626005319</c:v>
                </c:pt>
                <c:pt idx="15">
                  <c:v>2.5887369706143386</c:v>
                </c:pt>
                <c:pt idx="16">
                  <c:v>2.5880451186371531</c:v>
                </c:pt>
                <c:pt idx="17">
                  <c:v>2.5876146494591667</c:v>
                </c:pt>
                <c:pt idx="18">
                  <c:v>2.5865682005014392</c:v>
                </c:pt>
                <c:pt idx="19">
                  <c:v>2.5870641457935077</c:v>
                </c:pt>
                <c:pt idx="20">
                  <c:v>2.5866746247067272</c:v>
                </c:pt>
                <c:pt idx="21">
                  <c:v>2.5873470607846705</c:v>
                </c:pt>
                <c:pt idx="22">
                  <c:v>2.5872623588878638</c:v>
                </c:pt>
                <c:pt idx="23">
                  <c:v>2.5875568930065769</c:v>
                </c:pt>
                <c:pt idx="24">
                  <c:v>2.5878329977047891</c:v>
                </c:pt>
                <c:pt idx="25">
                  <c:v>2.5879420903550261</c:v>
                </c:pt>
              </c:numCache>
            </c:numRef>
          </c:yVal>
          <c:smooth val="1"/>
          <c:extLst>
            <c:ext xmlns:c16="http://schemas.microsoft.com/office/drawing/2014/chart" uri="{C3380CC4-5D6E-409C-BE32-E72D297353CC}">
              <c16:uniqueId val="{00000002-598D-4004-BE5C-40334F0F569D}"/>
            </c:ext>
          </c:extLst>
        </c:ser>
        <c:ser>
          <c:idx val="3"/>
          <c:order val="3"/>
          <c:tx>
            <c:strRef>
              <c:f>Appendix_02!$J$6:$J$6</c:f>
              <c:strCache>
                <c:ptCount val="1"/>
                <c:pt idx="0">
                  <c:v>Tower nat freq</c:v>
                </c:pt>
              </c:strCache>
            </c:strRef>
          </c:tx>
          <c:spPr>
            <a:ln w="63500">
              <a:solidFill>
                <a:srgbClr val="F79646"/>
              </a:solidFill>
              <a:round/>
            </a:ln>
          </c:spPr>
          <c:marker>
            <c:symbol val="none"/>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Appendix_02!$B$7:$B$34</c:f>
              <c:numCache>
                <c:formatCode>General</c:formatCode>
                <c:ptCount val="28"/>
                <c:pt idx="0">
                  <c:v>0</c:v>
                </c:pt>
                <c:pt idx="1">
                  <c:v>7</c:v>
                </c:pt>
                <c:pt idx="2">
                  <c:v>7.5</c:v>
                </c:pt>
                <c:pt idx="3">
                  <c:v>8</c:v>
                </c:pt>
                <c:pt idx="4">
                  <c:v>8.5</c:v>
                </c:pt>
                <c:pt idx="5">
                  <c:v>9</c:v>
                </c:pt>
                <c:pt idx="6">
                  <c:v>9.5</c:v>
                </c:pt>
                <c:pt idx="7">
                  <c:v>10</c:v>
                </c:pt>
                <c:pt idx="8">
                  <c:v>10.5</c:v>
                </c:pt>
                <c:pt idx="9">
                  <c:v>11</c:v>
                </c:pt>
                <c:pt idx="10">
                  <c:v>11.5</c:v>
                </c:pt>
                <c:pt idx="11">
                  <c:v>12</c:v>
                </c:pt>
                <c:pt idx="12">
                  <c:v>12.5</c:v>
                </c:pt>
                <c:pt idx="13">
                  <c:v>13</c:v>
                </c:pt>
                <c:pt idx="14">
                  <c:v>13.5</c:v>
                </c:pt>
                <c:pt idx="15">
                  <c:v>14</c:v>
                </c:pt>
                <c:pt idx="16">
                  <c:v>14.5</c:v>
                </c:pt>
                <c:pt idx="17">
                  <c:v>15</c:v>
                </c:pt>
                <c:pt idx="18">
                  <c:v>15.5</c:v>
                </c:pt>
                <c:pt idx="19">
                  <c:v>16</c:v>
                </c:pt>
                <c:pt idx="20">
                  <c:v>16.5</c:v>
                </c:pt>
                <c:pt idx="21">
                  <c:v>17</c:v>
                </c:pt>
                <c:pt idx="22">
                  <c:v>17.5</c:v>
                </c:pt>
                <c:pt idx="23">
                  <c:v>18</c:v>
                </c:pt>
                <c:pt idx="24">
                  <c:v>18.5</c:v>
                </c:pt>
                <c:pt idx="25">
                  <c:v>19</c:v>
                </c:pt>
                <c:pt idx="26">
                  <c:v>19.5</c:v>
                </c:pt>
                <c:pt idx="27">
                  <c:v>25</c:v>
                </c:pt>
              </c:numCache>
            </c:numRef>
          </c:xVal>
          <c:yVal>
            <c:numRef>
              <c:f>Appendix_02!$J$7:$J$34</c:f>
              <c:numCache>
                <c:formatCode>General</c:formatCode>
                <c:ptCount val="28"/>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numCache>
            </c:numRef>
          </c:yVal>
          <c:smooth val="1"/>
          <c:extLst>
            <c:ext xmlns:c16="http://schemas.microsoft.com/office/drawing/2014/chart" uri="{C3380CC4-5D6E-409C-BE32-E72D297353CC}">
              <c16:uniqueId val="{00000003-598D-4004-BE5C-40334F0F569D}"/>
            </c:ext>
          </c:extLst>
        </c:ser>
        <c:ser>
          <c:idx val="4"/>
          <c:order val="4"/>
          <c:tx>
            <c:strRef>
              <c:f>Appendix_02!$M$6:$M$6</c:f>
              <c:strCache>
                <c:ptCount val="1"/>
                <c:pt idx="0">
                  <c:v>Blade nat freq</c:v>
                </c:pt>
              </c:strCache>
            </c:strRef>
          </c:tx>
          <c:spPr>
            <a:ln w="63500">
              <a:solidFill>
                <a:srgbClr val="46AAC4"/>
              </a:solidFill>
              <a:round/>
            </a:ln>
          </c:spPr>
          <c:marker>
            <c:symbol val="none"/>
          </c:marker>
          <c:dLbls>
            <c:spPr>
              <a:noFill/>
              <a:ln>
                <a:noFill/>
              </a:ln>
              <a:effectLst/>
            </c:spPr>
            <c:txPr>
              <a:bodyPr/>
              <a:lstStyle/>
              <a:p>
                <a:pPr>
                  <a:defRPr lang="en-US"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Appendix_02!$B$7:$B$34</c:f>
              <c:numCache>
                <c:formatCode>General</c:formatCode>
                <c:ptCount val="28"/>
                <c:pt idx="0">
                  <c:v>0</c:v>
                </c:pt>
                <c:pt idx="1">
                  <c:v>7</c:v>
                </c:pt>
                <c:pt idx="2">
                  <c:v>7.5</c:v>
                </c:pt>
                <c:pt idx="3">
                  <c:v>8</c:v>
                </c:pt>
                <c:pt idx="4">
                  <c:v>8.5</c:v>
                </c:pt>
                <c:pt idx="5">
                  <c:v>9</c:v>
                </c:pt>
                <c:pt idx="6">
                  <c:v>9.5</c:v>
                </c:pt>
                <c:pt idx="7">
                  <c:v>10</c:v>
                </c:pt>
                <c:pt idx="8">
                  <c:v>10.5</c:v>
                </c:pt>
                <c:pt idx="9">
                  <c:v>11</c:v>
                </c:pt>
                <c:pt idx="10">
                  <c:v>11.5</c:v>
                </c:pt>
                <c:pt idx="11">
                  <c:v>12</c:v>
                </c:pt>
                <c:pt idx="12">
                  <c:v>12.5</c:v>
                </c:pt>
                <c:pt idx="13">
                  <c:v>13</c:v>
                </c:pt>
                <c:pt idx="14">
                  <c:v>13.5</c:v>
                </c:pt>
                <c:pt idx="15">
                  <c:v>14</c:v>
                </c:pt>
                <c:pt idx="16">
                  <c:v>14.5</c:v>
                </c:pt>
                <c:pt idx="17">
                  <c:v>15</c:v>
                </c:pt>
                <c:pt idx="18">
                  <c:v>15.5</c:v>
                </c:pt>
                <c:pt idx="19">
                  <c:v>16</c:v>
                </c:pt>
                <c:pt idx="20">
                  <c:v>16.5</c:v>
                </c:pt>
                <c:pt idx="21">
                  <c:v>17</c:v>
                </c:pt>
                <c:pt idx="22">
                  <c:v>17.5</c:v>
                </c:pt>
                <c:pt idx="23">
                  <c:v>18</c:v>
                </c:pt>
                <c:pt idx="24">
                  <c:v>18.5</c:v>
                </c:pt>
                <c:pt idx="25">
                  <c:v>19</c:v>
                </c:pt>
                <c:pt idx="26">
                  <c:v>19.5</c:v>
                </c:pt>
                <c:pt idx="27">
                  <c:v>25</c:v>
                </c:pt>
              </c:numCache>
            </c:numRef>
          </c:xVal>
          <c:yVal>
            <c:numRef>
              <c:f>Appendix_02!$M$7:$M$34</c:f>
              <c:numCache>
                <c:formatCode>General</c:formatCode>
                <c:ptCount val="28"/>
                <c:pt idx="0">
                  <c:v>2.52</c:v>
                </c:pt>
                <c:pt idx="1">
                  <c:v>2.52</c:v>
                </c:pt>
                <c:pt idx="2">
                  <c:v>2.52</c:v>
                </c:pt>
                <c:pt idx="3">
                  <c:v>2.52</c:v>
                </c:pt>
                <c:pt idx="4">
                  <c:v>2.52</c:v>
                </c:pt>
                <c:pt idx="5">
                  <c:v>2.52</c:v>
                </c:pt>
                <c:pt idx="6">
                  <c:v>2.52</c:v>
                </c:pt>
                <c:pt idx="7">
                  <c:v>2.52</c:v>
                </c:pt>
                <c:pt idx="8">
                  <c:v>2.52</c:v>
                </c:pt>
                <c:pt idx="9">
                  <c:v>2.52</c:v>
                </c:pt>
                <c:pt idx="10">
                  <c:v>2.52</c:v>
                </c:pt>
                <c:pt idx="11">
                  <c:v>2.52</c:v>
                </c:pt>
                <c:pt idx="12">
                  <c:v>2.52</c:v>
                </c:pt>
                <c:pt idx="13">
                  <c:v>2.52</c:v>
                </c:pt>
                <c:pt idx="14">
                  <c:v>2.52</c:v>
                </c:pt>
                <c:pt idx="15">
                  <c:v>2.52</c:v>
                </c:pt>
                <c:pt idx="16">
                  <c:v>2.52</c:v>
                </c:pt>
                <c:pt idx="17">
                  <c:v>2.52</c:v>
                </c:pt>
                <c:pt idx="18">
                  <c:v>2.52</c:v>
                </c:pt>
                <c:pt idx="19">
                  <c:v>2.52</c:v>
                </c:pt>
                <c:pt idx="20">
                  <c:v>2.52</c:v>
                </c:pt>
                <c:pt idx="21">
                  <c:v>2.52</c:v>
                </c:pt>
                <c:pt idx="22">
                  <c:v>2.52</c:v>
                </c:pt>
                <c:pt idx="23">
                  <c:v>2.52</c:v>
                </c:pt>
                <c:pt idx="24">
                  <c:v>2.52</c:v>
                </c:pt>
                <c:pt idx="25">
                  <c:v>2.52</c:v>
                </c:pt>
                <c:pt idx="26">
                  <c:v>2.52</c:v>
                </c:pt>
                <c:pt idx="27">
                  <c:v>2.52</c:v>
                </c:pt>
              </c:numCache>
            </c:numRef>
          </c:yVal>
          <c:smooth val="1"/>
          <c:extLst>
            <c:ext xmlns:c16="http://schemas.microsoft.com/office/drawing/2014/chart" uri="{C3380CC4-5D6E-409C-BE32-E72D297353CC}">
              <c16:uniqueId val="{00000004-598D-4004-BE5C-40334F0F569D}"/>
            </c:ext>
          </c:extLst>
        </c:ser>
        <c:ser>
          <c:idx val="5"/>
          <c:order val="5"/>
          <c:tx>
            <c:strRef>
              <c:f>Appendix_02!$N$6</c:f>
              <c:strCache>
                <c:ptCount val="1"/>
                <c:pt idx="0">
                  <c:v>Tower nat. freq. -- fixed</c:v>
                </c:pt>
              </c:strCache>
            </c:strRef>
          </c:tx>
          <c:spPr>
            <a:ln w="25400">
              <a:solidFill>
                <a:srgbClr val="FF0000"/>
              </a:solidFill>
              <a:prstDash val="sysDash"/>
            </a:ln>
          </c:spPr>
          <c:marker>
            <c:symbol val="none"/>
          </c:marker>
          <c:xVal>
            <c:numRef>
              <c:f>Appendix_02!$B$7:$B$33</c:f>
              <c:numCache>
                <c:formatCode>General</c:formatCode>
                <c:ptCount val="27"/>
                <c:pt idx="0">
                  <c:v>0</c:v>
                </c:pt>
                <c:pt idx="1">
                  <c:v>7</c:v>
                </c:pt>
                <c:pt idx="2">
                  <c:v>7.5</c:v>
                </c:pt>
                <c:pt idx="3">
                  <c:v>8</c:v>
                </c:pt>
                <c:pt idx="4">
                  <c:v>8.5</c:v>
                </c:pt>
                <c:pt idx="5">
                  <c:v>9</c:v>
                </c:pt>
                <c:pt idx="6">
                  <c:v>9.5</c:v>
                </c:pt>
                <c:pt idx="7">
                  <c:v>10</c:v>
                </c:pt>
                <c:pt idx="8">
                  <c:v>10.5</c:v>
                </c:pt>
                <c:pt idx="9">
                  <c:v>11</c:v>
                </c:pt>
                <c:pt idx="10">
                  <c:v>11.5</c:v>
                </c:pt>
                <c:pt idx="11">
                  <c:v>12</c:v>
                </c:pt>
                <c:pt idx="12">
                  <c:v>12.5</c:v>
                </c:pt>
                <c:pt idx="13">
                  <c:v>13</c:v>
                </c:pt>
                <c:pt idx="14">
                  <c:v>13.5</c:v>
                </c:pt>
                <c:pt idx="15">
                  <c:v>14</c:v>
                </c:pt>
                <c:pt idx="16">
                  <c:v>14.5</c:v>
                </c:pt>
                <c:pt idx="17">
                  <c:v>15</c:v>
                </c:pt>
                <c:pt idx="18">
                  <c:v>15.5</c:v>
                </c:pt>
                <c:pt idx="19">
                  <c:v>16</c:v>
                </c:pt>
                <c:pt idx="20">
                  <c:v>16.5</c:v>
                </c:pt>
                <c:pt idx="21">
                  <c:v>17</c:v>
                </c:pt>
                <c:pt idx="22">
                  <c:v>17.5</c:v>
                </c:pt>
                <c:pt idx="23">
                  <c:v>18</c:v>
                </c:pt>
                <c:pt idx="24">
                  <c:v>18.5</c:v>
                </c:pt>
                <c:pt idx="25">
                  <c:v>19</c:v>
                </c:pt>
                <c:pt idx="26">
                  <c:v>19.5</c:v>
                </c:pt>
              </c:numCache>
            </c:numRef>
          </c:xVal>
          <c:yVal>
            <c:numRef>
              <c:f>Appendix_02!$N$7:$N$33</c:f>
              <c:numCache>
                <c:formatCode>General</c:formatCode>
                <c:ptCount val="27"/>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numCache>
            </c:numRef>
          </c:yVal>
          <c:smooth val="0"/>
          <c:extLst>
            <c:ext xmlns:c16="http://schemas.microsoft.com/office/drawing/2014/chart" uri="{C3380CC4-5D6E-409C-BE32-E72D297353CC}">
              <c16:uniqueId val="{00000005-598D-4004-BE5C-40334F0F569D}"/>
            </c:ext>
          </c:extLst>
        </c:ser>
        <c:ser>
          <c:idx val="6"/>
          <c:order val="6"/>
          <c:tx>
            <c:strRef>
              <c:f>Appendix_02!$O$6</c:f>
              <c:strCache>
                <c:ptCount val="1"/>
                <c:pt idx="0">
                  <c:v>Tower nat. freq. "Stiff-stiff"</c:v>
                </c:pt>
              </c:strCache>
            </c:strRef>
          </c:tx>
          <c:spPr>
            <a:ln w="209550">
              <a:solidFill>
                <a:schemeClr val="bg1">
                  <a:lumMod val="65000"/>
                  <a:alpha val="39000"/>
                </a:schemeClr>
              </a:solidFill>
            </a:ln>
          </c:spPr>
          <c:marker>
            <c:symbol val="none"/>
          </c:marker>
          <c:xVal>
            <c:numRef>
              <c:f>Appendix_02!$B$7:$B$33</c:f>
              <c:numCache>
                <c:formatCode>General</c:formatCode>
                <c:ptCount val="27"/>
                <c:pt idx="0">
                  <c:v>0</c:v>
                </c:pt>
                <c:pt idx="1">
                  <c:v>7</c:v>
                </c:pt>
                <c:pt idx="2">
                  <c:v>7.5</c:v>
                </c:pt>
                <c:pt idx="3">
                  <c:v>8</c:v>
                </c:pt>
                <c:pt idx="4">
                  <c:v>8.5</c:v>
                </c:pt>
                <c:pt idx="5">
                  <c:v>9</c:v>
                </c:pt>
                <c:pt idx="6">
                  <c:v>9.5</c:v>
                </c:pt>
                <c:pt idx="7">
                  <c:v>10</c:v>
                </c:pt>
                <c:pt idx="8">
                  <c:v>10.5</c:v>
                </c:pt>
                <c:pt idx="9">
                  <c:v>11</c:v>
                </c:pt>
                <c:pt idx="10">
                  <c:v>11.5</c:v>
                </c:pt>
                <c:pt idx="11">
                  <c:v>12</c:v>
                </c:pt>
                <c:pt idx="12">
                  <c:v>12.5</c:v>
                </c:pt>
                <c:pt idx="13">
                  <c:v>13</c:v>
                </c:pt>
                <c:pt idx="14">
                  <c:v>13.5</c:v>
                </c:pt>
                <c:pt idx="15">
                  <c:v>14</c:v>
                </c:pt>
                <c:pt idx="16">
                  <c:v>14.5</c:v>
                </c:pt>
                <c:pt idx="17">
                  <c:v>15</c:v>
                </c:pt>
                <c:pt idx="18">
                  <c:v>15.5</c:v>
                </c:pt>
                <c:pt idx="19">
                  <c:v>16</c:v>
                </c:pt>
                <c:pt idx="20">
                  <c:v>16.5</c:v>
                </c:pt>
                <c:pt idx="21">
                  <c:v>17</c:v>
                </c:pt>
                <c:pt idx="22">
                  <c:v>17.5</c:v>
                </c:pt>
                <c:pt idx="23">
                  <c:v>18</c:v>
                </c:pt>
                <c:pt idx="24">
                  <c:v>18.5</c:v>
                </c:pt>
                <c:pt idx="25">
                  <c:v>19</c:v>
                </c:pt>
                <c:pt idx="26">
                  <c:v>19.5</c:v>
                </c:pt>
              </c:numCache>
            </c:numRef>
          </c:xVal>
          <c:yVal>
            <c:numRef>
              <c:f>Appendix_02!$O$7:$O$34</c:f>
              <c:numCache>
                <c:formatCode>General</c:formatCode>
                <c:ptCount val="28"/>
                <c:pt idx="0">
                  <c:v>3.7</c:v>
                </c:pt>
                <c:pt idx="1">
                  <c:v>3.7</c:v>
                </c:pt>
                <c:pt idx="2">
                  <c:v>3.7</c:v>
                </c:pt>
                <c:pt idx="3">
                  <c:v>3.7</c:v>
                </c:pt>
                <c:pt idx="4">
                  <c:v>3.7</c:v>
                </c:pt>
                <c:pt idx="5">
                  <c:v>3.7</c:v>
                </c:pt>
                <c:pt idx="6">
                  <c:v>3.7</c:v>
                </c:pt>
                <c:pt idx="7">
                  <c:v>3.7</c:v>
                </c:pt>
                <c:pt idx="8">
                  <c:v>3.7</c:v>
                </c:pt>
                <c:pt idx="9">
                  <c:v>3.7</c:v>
                </c:pt>
                <c:pt idx="10">
                  <c:v>3.7</c:v>
                </c:pt>
                <c:pt idx="11">
                  <c:v>3.7</c:v>
                </c:pt>
                <c:pt idx="12">
                  <c:v>3.7</c:v>
                </c:pt>
                <c:pt idx="13">
                  <c:v>3.7</c:v>
                </c:pt>
                <c:pt idx="14">
                  <c:v>3.7</c:v>
                </c:pt>
                <c:pt idx="15">
                  <c:v>3.7</c:v>
                </c:pt>
                <c:pt idx="16">
                  <c:v>3.7</c:v>
                </c:pt>
                <c:pt idx="17">
                  <c:v>3.7</c:v>
                </c:pt>
                <c:pt idx="18">
                  <c:v>3.7</c:v>
                </c:pt>
                <c:pt idx="19">
                  <c:v>3.7</c:v>
                </c:pt>
                <c:pt idx="20">
                  <c:v>3.7</c:v>
                </c:pt>
                <c:pt idx="21">
                  <c:v>3.7</c:v>
                </c:pt>
                <c:pt idx="22">
                  <c:v>3.7</c:v>
                </c:pt>
                <c:pt idx="23">
                  <c:v>3.7</c:v>
                </c:pt>
                <c:pt idx="24">
                  <c:v>3.7</c:v>
                </c:pt>
                <c:pt idx="25">
                  <c:v>3.7</c:v>
                </c:pt>
                <c:pt idx="26">
                  <c:v>3.7</c:v>
                </c:pt>
                <c:pt idx="27">
                  <c:v>3.7</c:v>
                </c:pt>
              </c:numCache>
            </c:numRef>
          </c:yVal>
          <c:smooth val="0"/>
          <c:extLst>
            <c:ext xmlns:c16="http://schemas.microsoft.com/office/drawing/2014/chart" uri="{C3380CC4-5D6E-409C-BE32-E72D297353CC}">
              <c16:uniqueId val="{00000006-598D-4004-BE5C-40334F0F569D}"/>
            </c:ext>
          </c:extLst>
        </c:ser>
        <c:dLbls>
          <c:showLegendKey val="0"/>
          <c:showVal val="0"/>
          <c:showCatName val="0"/>
          <c:showSerName val="0"/>
          <c:showPercent val="0"/>
          <c:showBubbleSize val="0"/>
        </c:dLbls>
        <c:axId val="197875904"/>
        <c:axId val="197876480"/>
      </c:scatterChart>
      <c:valAx>
        <c:axId val="197875904"/>
        <c:scaling>
          <c:orientation val="minMax"/>
          <c:max val="19"/>
          <c:min val="5"/>
        </c:scaling>
        <c:delete val="0"/>
        <c:axPos val="b"/>
        <c:majorGridlines>
          <c:spPr>
            <a:ln w="9360">
              <a:solidFill>
                <a:srgbClr val="878787"/>
              </a:solidFill>
              <a:round/>
            </a:ln>
          </c:spPr>
        </c:majorGridlines>
        <c:title>
          <c:tx>
            <c:rich>
              <a:bodyPr rot="0"/>
              <a:lstStyle/>
              <a:p>
                <a:pPr>
                  <a:defRPr lang="en-US" sz="1000" b="1" strike="noStrike" spc="-1">
                    <a:solidFill>
                      <a:srgbClr val="000000"/>
                    </a:solidFill>
                    <a:latin typeface="Calibri"/>
                  </a:defRPr>
                </a:pPr>
                <a:r>
                  <a:rPr lang="en-US" sz="1000" b="1" strike="noStrike" spc="-1">
                    <a:solidFill>
                      <a:srgbClr val="000000"/>
                    </a:solidFill>
                    <a:latin typeface="Calibri"/>
                  </a:rPr>
                  <a:t>Uhub [m/s]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97876480"/>
        <c:crosses val="autoZero"/>
        <c:crossBetween val="midCat"/>
      </c:valAx>
      <c:valAx>
        <c:axId val="197876480"/>
        <c:scaling>
          <c:orientation val="minMax"/>
          <c:min val="1.5"/>
        </c:scaling>
        <c:delete val="0"/>
        <c:axPos val="l"/>
        <c:majorGridlines>
          <c:spPr>
            <a:ln w="9360">
              <a:solidFill>
                <a:srgbClr val="878787"/>
              </a:solidFill>
              <a:round/>
            </a:ln>
          </c:spPr>
        </c:majorGridlines>
        <c:title>
          <c:tx>
            <c:rich>
              <a:bodyPr rot="-5400000"/>
              <a:lstStyle/>
              <a:p>
                <a:pPr>
                  <a:defRPr lang="en-US" sz="1000" b="1" strike="noStrike" spc="-1">
                    <a:solidFill>
                      <a:srgbClr val="000000"/>
                    </a:solidFill>
                    <a:latin typeface="Calibri"/>
                  </a:defRPr>
                </a:pPr>
                <a:r>
                  <a:rPr lang="en-US" sz="1000" b="1" strike="noStrike" spc="-1">
                    <a:solidFill>
                      <a:srgbClr val="000000"/>
                    </a:solidFill>
                    <a:latin typeface="Calibri"/>
                  </a:rPr>
                  <a:t>Frequency [Hz]</a:t>
                </a:r>
              </a:p>
            </c:rich>
          </c:tx>
          <c:overlay val="0"/>
          <c:spPr>
            <a:noFill/>
            <a:ln>
              <a:noFill/>
            </a:ln>
          </c:spPr>
        </c:title>
        <c:numFmt formatCode="0.00" sourceLinked="0"/>
        <c:majorTickMark val="out"/>
        <c:minorTickMark val="in"/>
        <c:tickLblPos val="nextTo"/>
        <c:spPr>
          <a:ln w="9360">
            <a:solidFill>
              <a:srgbClr val="878787"/>
            </a:solidFill>
            <a:round/>
          </a:ln>
        </c:spPr>
        <c:txPr>
          <a:bodyPr/>
          <a:lstStyle/>
          <a:p>
            <a:pPr>
              <a:defRPr lang="en-US" sz="1000" b="0" strike="noStrike" spc="-1">
                <a:solidFill>
                  <a:srgbClr val="000000"/>
                </a:solidFill>
                <a:latin typeface="Calibri"/>
              </a:defRPr>
            </a:pPr>
            <a:endParaRPr lang="fr-FR"/>
          </a:p>
        </c:txPr>
        <c:crossAx val="197875904"/>
        <c:crosses val="autoZero"/>
        <c:crossBetween val="midCat"/>
      </c:valAx>
      <c:spPr>
        <a:solidFill>
          <a:srgbClr val="FFFFFF"/>
        </a:solidFill>
        <a:ln>
          <a:noFill/>
        </a:ln>
      </c:spPr>
    </c:plotArea>
    <c:legend>
      <c:legendPos val="r"/>
      <c:layout>
        <c:manualLayout>
          <c:xMode val="edge"/>
          <c:yMode val="edge"/>
          <c:x val="0.64694236815315986"/>
          <c:y val="0.12999844121072077"/>
          <c:w val="0.35067669285699554"/>
          <c:h val="0.48664988675854354"/>
        </c:manualLayout>
      </c:layout>
      <c:overlay val="0"/>
      <c:spPr>
        <a:noFill/>
        <a:ln>
          <a:noFill/>
        </a:ln>
      </c:spPr>
      <c:txPr>
        <a:bodyPr/>
        <a:lstStyle/>
        <a:p>
          <a:pPr>
            <a:defRPr lang="en-US" sz="1000" b="0" strike="noStrike" spc="-1">
              <a:solidFill>
                <a:srgbClr val="000000"/>
              </a:solidFill>
              <a:latin typeface="Calibri"/>
            </a:defRPr>
          </a:pPr>
          <a:endParaRPr lang="fr-FR"/>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1080</xdr:rowOff>
    </xdr:from>
    <xdr:to>
      <xdr:col>15</xdr:col>
      <xdr:colOff>540360</xdr:colOff>
      <xdr:row>44</xdr:row>
      <xdr:rowOff>321480</xdr:rowOff>
    </xdr:to>
    <xdr:sp macro="" textlink="">
      <xdr:nvSpPr>
        <xdr:cNvPr id="2" name="CustomShape 1" hidden="1"/>
        <xdr:cNvSpPr/>
      </xdr:nvSpPr>
      <xdr:spPr>
        <a:xfrm>
          <a:off x="0" y="1420200"/>
          <a:ext cx="1614348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540360</xdr:colOff>
      <xdr:row>44</xdr:row>
      <xdr:rowOff>321480</xdr:rowOff>
    </xdr:to>
    <xdr:sp macro="" textlink="">
      <xdr:nvSpPr>
        <xdr:cNvPr id="3" name="CustomShape 1" hidden="1"/>
        <xdr:cNvSpPr/>
      </xdr:nvSpPr>
      <xdr:spPr>
        <a:xfrm>
          <a:off x="0" y="1420200"/>
          <a:ext cx="1614348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540360</xdr:colOff>
      <xdr:row>44</xdr:row>
      <xdr:rowOff>321480</xdr:rowOff>
    </xdr:to>
    <xdr:sp macro="" textlink="">
      <xdr:nvSpPr>
        <xdr:cNvPr id="4" name="CustomShape 1" hidden="1"/>
        <xdr:cNvSpPr/>
      </xdr:nvSpPr>
      <xdr:spPr>
        <a:xfrm>
          <a:off x="0" y="1420200"/>
          <a:ext cx="1614348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540360</xdr:colOff>
      <xdr:row>44</xdr:row>
      <xdr:rowOff>321480</xdr:rowOff>
    </xdr:to>
    <xdr:sp macro="" textlink="">
      <xdr:nvSpPr>
        <xdr:cNvPr id="5" name="CustomShape 1" hidden="1"/>
        <xdr:cNvSpPr/>
      </xdr:nvSpPr>
      <xdr:spPr>
        <a:xfrm>
          <a:off x="0" y="1420200"/>
          <a:ext cx="1614348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540360</xdr:colOff>
      <xdr:row>44</xdr:row>
      <xdr:rowOff>321480</xdr:rowOff>
    </xdr:to>
    <xdr:sp macro="" textlink="">
      <xdr:nvSpPr>
        <xdr:cNvPr id="6" name="CustomShape 1" hidden="1"/>
        <xdr:cNvSpPr/>
      </xdr:nvSpPr>
      <xdr:spPr>
        <a:xfrm>
          <a:off x="0" y="1420200"/>
          <a:ext cx="1614348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540360</xdr:colOff>
      <xdr:row>44</xdr:row>
      <xdr:rowOff>321480</xdr:rowOff>
    </xdr:to>
    <xdr:sp macro="" textlink="">
      <xdr:nvSpPr>
        <xdr:cNvPr id="7" name="CustomShape 1" hidden="1"/>
        <xdr:cNvSpPr/>
      </xdr:nvSpPr>
      <xdr:spPr>
        <a:xfrm>
          <a:off x="0" y="1420200"/>
          <a:ext cx="1614348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117720</xdr:colOff>
      <xdr:row>44</xdr:row>
      <xdr:rowOff>321480</xdr:rowOff>
    </xdr:to>
    <xdr:sp macro="" textlink="">
      <xdr:nvSpPr>
        <xdr:cNvPr id="8" name="CustomShape 1" hidden="1"/>
        <xdr:cNvSpPr/>
      </xdr:nvSpPr>
      <xdr:spPr>
        <a:xfrm>
          <a:off x="0" y="1420200"/>
          <a:ext cx="157208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117720</xdr:colOff>
      <xdr:row>44</xdr:row>
      <xdr:rowOff>321480</xdr:rowOff>
    </xdr:to>
    <xdr:sp macro="" textlink="">
      <xdr:nvSpPr>
        <xdr:cNvPr id="9" name="CustomShape 1" hidden="1"/>
        <xdr:cNvSpPr/>
      </xdr:nvSpPr>
      <xdr:spPr>
        <a:xfrm>
          <a:off x="0" y="1420200"/>
          <a:ext cx="157208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117720</xdr:colOff>
      <xdr:row>44</xdr:row>
      <xdr:rowOff>321480</xdr:rowOff>
    </xdr:to>
    <xdr:sp macro="" textlink="">
      <xdr:nvSpPr>
        <xdr:cNvPr id="10" name="CustomShape 1" hidden="1"/>
        <xdr:cNvSpPr/>
      </xdr:nvSpPr>
      <xdr:spPr>
        <a:xfrm>
          <a:off x="0" y="1420200"/>
          <a:ext cx="157208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117720</xdr:colOff>
      <xdr:row>44</xdr:row>
      <xdr:rowOff>321480</xdr:rowOff>
    </xdr:to>
    <xdr:sp macro="" textlink="">
      <xdr:nvSpPr>
        <xdr:cNvPr id="11" name="CustomShape 1" hidden="1"/>
        <xdr:cNvSpPr/>
      </xdr:nvSpPr>
      <xdr:spPr>
        <a:xfrm>
          <a:off x="0" y="1420200"/>
          <a:ext cx="157208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117720</xdr:colOff>
      <xdr:row>44</xdr:row>
      <xdr:rowOff>321480</xdr:rowOff>
    </xdr:to>
    <xdr:sp macro="" textlink="">
      <xdr:nvSpPr>
        <xdr:cNvPr id="12" name="CustomShape 1" hidden="1"/>
        <xdr:cNvSpPr/>
      </xdr:nvSpPr>
      <xdr:spPr>
        <a:xfrm>
          <a:off x="0" y="1420200"/>
          <a:ext cx="157208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117720</xdr:colOff>
      <xdr:row>44</xdr:row>
      <xdr:rowOff>321480</xdr:rowOff>
    </xdr:to>
    <xdr:sp macro="" textlink="">
      <xdr:nvSpPr>
        <xdr:cNvPr id="13" name="CustomShape 1" hidden="1"/>
        <xdr:cNvSpPr/>
      </xdr:nvSpPr>
      <xdr:spPr>
        <a:xfrm>
          <a:off x="0" y="1420200"/>
          <a:ext cx="157208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14"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15"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16"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17"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18"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19"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20"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21"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22"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23"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24"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118440</xdr:colOff>
      <xdr:row>44</xdr:row>
      <xdr:rowOff>321480</xdr:rowOff>
    </xdr:to>
    <xdr:sp macro="" textlink="">
      <xdr:nvSpPr>
        <xdr:cNvPr id="25" name="CustomShape 1" hidden="1"/>
        <xdr:cNvSpPr/>
      </xdr:nvSpPr>
      <xdr:spPr>
        <a:xfrm>
          <a:off x="0" y="1420200"/>
          <a:ext cx="157215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119880</xdr:colOff>
      <xdr:row>44</xdr:row>
      <xdr:rowOff>321480</xdr:rowOff>
    </xdr:to>
    <xdr:sp macro="" textlink="">
      <xdr:nvSpPr>
        <xdr:cNvPr id="26" name="CustomShape 1" hidden="1"/>
        <xdr:cNvSpPr/>
      </xdr:nvSpPr>
      <xdr:spPr>
        <a:xfrm>
          <a:off x="0" y="1420200"/>
          <a:ext cx="15723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119880</xdr:colOff>
      <xdr:row>44</xdr:row>
      <xdr:rowOff>321480</xdr:rowOff>
    </xdr:to>
    <xdr:sp macro="" textlink="">
      <xdr:nvSpPr>
        <xdr:cNvPr id="27" name="CustomShape 1" hidden="1"/>
        <xdr:cNvSpPr/>
      </xdr:nvSpPr>
      <xdr:spPr>
        <a:xfrm>
          <a:off x="0" y="1420200"/>
          <a:ext cx="15723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119880</xdr:colOff>
      <xdr:row>44</xdr:row>
      <xdr:rowOff>321480</xdr:rowOff>
    </xdr:to>
    <xdr:sp macro="" textlink="">
      <xdr:nvSpPr>
        <xdr:cNvPr id="28" name="CustomShape 1" hidden="1"/>
        <xdr:cNvSpPr/>
      </xdr:nvSpPr>
      <xdr:spPr>
        <a:xfrm>
          <a:off x="0" y="1420200"/>
          <a:ext cx="15723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119880</xdr:colOff>
      <xdr:row>44</xdr:row>
      <xdr:rowOff>321480</xdr:rowOff>
    </xdr:to>
    <xdr:sp macro="" textlink="">
      <xdr:nvSpPr>
        <xdr:cNvPr id="29" name="CustomShape 1" hidden="1"/>
        <xdr:cNvSpPr/>
      </xdr:nvSpPr>
      <xdr:spPr>
        <a:xfrm>
          <a:off x="0" y="1420200"/>
          <a:ext cx="15723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119880</xdr:colOff>
      <xdr:row>44</xdr:row>
      <xdr:rowOff>321480</xdr:rowOff>
    </xdr:to>
    <xdr:sp macro="" textlink="">
      <xdr:nvSpPr>
        <xdr:cNvPr id="30" name="CustomShape 1" hidden="1"/>
        <xdr:cNvSpPr/>
      </xdr:nvSpPr>
      <xdr:spPr>
        <a:xfrm>
          <a:off x="0" y="1420200"/>
          <a:ext cx="15723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15</xdr:col>
      <xdr:colOff>119880</xdr:colOff>
      <xdr:row>44</xdr:row>
      <xdr:rowOff>321480</xdr:rowOff>
    </xdr:to>
    <xdr:sp macro="" textlink="">
      <xdr:nvSpPr>
        <xdr:cNvPr id="31" name="CustomShape 1" hidden="1"/>
        <xdr:cNvSpPr/>
      </xdr:nvSpPr>
      <xdr:spPr>
        <a:xfrm>
          <a:off x="0" y="1420200"/>
          <a:ext cx="15723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2"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3"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4"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5"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6"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7"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8"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39"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40"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41"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42"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1473120</xdr:colOff>
      <xdr:row>44</xdr:row>
      <xdr:rowOff>321480</xdr:rowOff>
    </xdr:to>
    <xdr:sp macro="" textlink="">
      <xdr:nvSpPr>
        <xdr:cNvPr id="43" name="CustomShape 1" hidden="1"/>
        <xdr:cNvSpPr/>
      </xdr:nvSpPr>
      <xdr:spPr>
        <a:xfrm>
          <a:off x="0" y="1420200"/>
          <a:ext cx="1065564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1473480</xdr:colOff>
      <xdr:row>44</xdr:row>
      <xdr:rowOff>321480</xdr:rowOff>
    </xdr:to>
    <xdr:sp macro="" textlink="">
      <xdr:nvSpPr>
        <xdr:cNvPr id="44" name="CustomShape 1" hidden="1"/>
        <xdr:cNvSpPr/>
      </xdr:nvSpPr>
      <xdr:spPr>
        <a:xfrm>
          <a:off x="0" y="1420200"/>
          <a:ext cx="10656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1473480</xdr:colOff>
      <xdr:row>44</xdr:row>
      <xdr:rowOff>321480</xdr:rowOff>
    </xdr:to>
    <xdr:sp macro="" textlink="">
      <xdr:nvSpPr>
        <xdr:cNvPr id="45" name="CustomShape 1" hidden="1"/>
        <xdr:cNvSpPr/>
      </xdr:nvSpPr>
      <xdr:spPr>
        <a:xfrm>
          <a:off x="0" y="1420200"/>
          <a:ext cx="10656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1473480</xdr:colOff>
      <xdr:row>44</xdr:row>
      <xdr:rowOff>321480</xdr:rowOff>
    </xdr:to>
    <xdr:sp macro="" textlink="">
      <xdr:nvSpPr>
        <xdr:cNvPr id="46" name="CustomShape 1" hidden="1"/>
        <xdr:cNvSpPr/>
      </xdr:nvSpPr>
      <xdr:spPr>
        <a:xfrm>
          <a:off x="0" y="1420200"/>
          <a:ext cx="10656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1473480</xdr:colOff>
      <xdr:row>44</xdr:row>
      <xdr:rowOff>321480</xdr:rowOff>
    </xdr:to>
    <xdr:sp macro="" textlink="">
      <xdr:nvSpPr>
        <xdr:cNvPr id="47" name="CustomShape 1" hidden="1"/>
        <xdr:cNvSpPr/>
      </xdr:nvSpPr>
      <xdr:spPr>
        <a:xfrm>
          <a:off x="0" y="1420200"/>
          <a:ext cx="10656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1473480</xdr:colOff>
      <xdr:row>44</xdr:row>
      <xdr:rowOff>321480</xdr:rowOff>
    </xdr:to>
    <xdr:sp macro="" textlink="">
      <xdr:nvSpPr>
        <xdr:cNvPr id="48" name="CustomShape 1" hidden="1"/>
        <xdr:cNvSpPr/>
      </xdr:nvSpPr>
      <xdr:spPr>
        <a:xfrm>
          <a:off x="0" y="1420200"/>
          <a:ext cx="10656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1473480</xdr:colOff>
      <xdr:row>44</xdr:row>
      <xdr:rowOff>321480</xdr:rowOff>
    </xdr:to>
    <xdr:sp macro="" textlink="">
      <xdr:nvSpPr>
        <xdr:cNvPr id="49" name="CustomShape 1" hidden="1"/>
        <xdr:cNvSpPr/>
      </xdr:nvSpPr>
      <xdr:spPr>
        <a:xfrm>
          <a:off x="0" y="1420200"/>
          <a:ext cx="1065600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0"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1"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2"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3"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4"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5"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6"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7"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8"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59"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60"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1473840</xdr:colOff>
      <xdr:row>44</xdr:row>
      <xdr:rowOff>321480</xdr:rowOff>
    </xdr:to>
    <xdr:sp macro="" textlink="">
      <xdr:nvSpPr>
        <xdr:cNvPr id="61" name="CustomShape 1" hidden="1"/>
        <xdr:cNvSpPr/>
      </xdr:nvSpPr>
      <xdr:spPr>
        <a:xfrm>
          <a:off x="0" y="1420200"/>
          <a:ext cx="1065636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1474200</xdr:colOff>
      <xdr:row>44</xdr:row>
      <xdr:rowOff>321480</xdr:rowOff>
    </xdr:to>
    <xdr:sp macro="" textlink="">
      <xdr:nvSpPr>
        <xdr:cNvPr id="62" name="CustomShape 1" hidden="1"/>
        <xdr:cNvSpPr/>
      </xdr:nvSpPr>
      <xdr:spPr>
        <a:xfrm>
          <a:off x="0" y="1420200"/>
          <a:ext cx="1065672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1474200</xdr:colOff>
      <xdr:row>44</xdr:row>
      <xdr:rowOff>321480</xdr:rowOff>
    </xdr:to>
    <xdr:sp macro="" textlink="">
      <xdr:nvSpPr>
        <xdr:cNvPr id="63" name="CustomShape 1" hidden="1"/>
        <xdr:cNvSpPr/>
      </xdr:nvSpPr>
      <xdr:spPr>
        <a:xfrm>
          <a:off x="0" y="1420200"/>
          <a:ext cx="1065672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1474200</xdr:colOff>
      <xdr:row>44</xdr:row>
      <xdr:rowOff>321480</xdr:rowOff>
    </xdr:to>
    <xdr:sp macro="" textlink="">
      <xdr:nvSpPr>
        <xdr:cNvPr id="64" name="CustomShape 1" hidden="1"/>
        <xdr:cNvSpPr/>
      </xdr:nvSpPr>
      <xdr:spPr>
        <a:xfrm>
          <a:off x="0" y="1420200"/>
          <a:ext cx="1065672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1474200</xdr:colOff>
      <xdr:row>44</xdr:row>
      <xdr:rowOff>321480</xdr:rowOff>
    </xdr:to>
    <xdr:sp macro="" textlink="">
      <xdr:nvSpPr>
        <xdr:cNvPr id="65" name="CustomShape 1" hidden="1"/>
        <xdr:cNvSpPr/>
      </xdr:nvSpPr>
      <xdr:spPr>
        <a:xfrm>
          <a:off x="0" y="1420200"/>
          <a:ext cx="1065672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1474200</xdr:colOff>
      <xdr:row>44</xdr:row>
      <xdr:rowOff>321480</xdr:rowOff>
    </xdr:to>
    <xdr:sp macro="" textlink="">
      <xdr:nvSpPr>
        <xdr:cNvPr id="66" name="CustomShape 1" hidden="1"/>
        <xdr:cNvSpPr/>
      </xdr:nvSpPr>
      <xdr:spPr>
        <a:xfrm>
          <a:off x="0" y="1420200"/>
          <a:ext cx="1065672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5</xdr:row>
      <xdr:rowOff>1080</xdr:rowOff>
    </xdr:from>
    <xdr:to>
      <xdr:col>10</xdr:col>
      <xdr:colOff>1474200</xdr:colOff>
      <xdr:row>44</xdr:row>
      <xdr:rowOff>321480</xdr:rowOff>
    </xdr:to>
    <xdr:sp macro="" textlink="">
      <xdr:nvSpPr>
        <xdr:cNvPr id="67" name="CustomShape 1" hidden="1"/>
        <xdr:cNvSpPr/>
      </xdr:nvSpPr>
      <xdr:spPr>
        <a:xfrm>
          <a:off x="0" y="1420200"/>
          <a:ext cx="10656720" cy="7674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2461525</xdr:colOff>
      <xdr:row>28</xdr:row>
      <xdr:rowOff>132892</xdr:rowOff>
    </xdr:from>
    <xdr:to>
      <xdr:col>27</xdr:col>
      <xdr:colOff>347040</xdr:colOff>
      <xdr:row>172</xdr:row>
      <xdr:rowOff>95708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1758240</xdr:colOff>
      <xdr:row>51</xdr:row>
      <xdr:rowOff>26640</xdr:rowOff>
    </xdr:from>
    <xdr:to>
      <xdr:col>26</xdr:col>
      <xdr:colOff>441360</xdr:colOff>
      <xdr:row>194</xdr:row>
      <xdr:rowOff>84315</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302400</xdr:colOff>
      <xdr:row>25</xdr:row>
      <xdr:rowOff>145800</xdr:rowOff>
    </xdr:from>
    <xdr:to>
      <xdr:col>32</xdr:col>
      <xdr:colOff>130680</xdr:colOff>
      <xdr:row>172</xdr:row>
      <xdr:rowOff>16125</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0</xdr:colOff>
      <xdr:row>64</xdr:row>
      <xdr:rowOff>0</xdr:rowOff>
    </xdr:from>
    <xdr:to>
      <xdr:col>43</xdr:col>
      <xdr:colOff>434160</xdr:colOff>
      <xdr:row>200</xdr:row>
      <xdr:rowOff>134130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292536</xdr:colOff>
      <xdr:row>23</xdr:row>
      <xdr:rowOff>156745</xdr:rowOff>
    </xdr:from>
    <xdr:to>
      <xdr:col>17</xdr:col>
      <xdr:colOff>652130</xdr:colOff>
      <xdr:row>56</xdr:row>
      <xdr:rowOff>2084</xdr:rowOff>
    </xdr:to>
    <xdr:pic>
      <xdr:nvPicPr>
        <xdr:cNvPr id="66" name="Image 1"/>
        <xdr:cNvPicPr/>
      </xdr:nvPicPr>
      <xdr:blipFill>
        <a:blip xmlns:r="http://schemas.openxmlformats.org/officeDocument/2006/relationships" r:embed="rId1"/>
        <a:stretch/>
      </xdr:blipFill>
      <xdr:spPr>
        <a:xfrm>
          <a:off x="19740854" y="6492143"/>
          <a:ext cx="4619867" cy="944165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27</xdr:col>
      <xdr:colOff>38520</xdr:colOff>
      <xdr:row>3</xdr:row>
      <xdr:rowOff>213840</xdr:rowOff>
    </xdr:from>
    <xdr:to>
      <xdr:col>37</xdr:col>
      <xdr:colOff>348480</xdr:colOff>
      <xdr:row>20</xdr:row>
      <xdr:rowOff>5040</xdr:rowOff>
    </xdr:to>
    <xdr:graphicFrame macro="">
      <xdr:nvGraphicFramePr>
        <xdr:cNvPr id="6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695295</xdr:colOff>
      <xdr:row>7</xdr:row>
      <xdr:rowOff>123916</xdr:rowOff>
    </xdr:from>
    <xdr:to>
      <xdr:col>22</xdr:col>
      <xdr:colOff>695325</xdr:colOff>
      <xdr:row>34</xdr:row>
      <xdr:rowOff>114301</xdr:rowOff>
    </xdr:to>
    <xdr:graphicFrame macro="">
      <xdr:nvGraphicFramePr>
        <xdr:cNvPr id="68"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C0504D"/>
  </sheetPr>
  <dimension ref="A1:AI345"/>
  <sheetViews>
    <sheetView tabSelected="1" zoomScale="70" zoomScaleNormal="70" workbookViewId="0">
      <pane ySplit="6" topLeftCell="A98" activePane="bottomLeft" state="frozen"/>
      <selection pane="bottomLeft" activeCell="K3" sqref="K3"/>
    </sheetView>
  </sheetViews>
  <sheetFormatPr baseColWidth="10" defaultColWidth="9.1796875" defaultRowHeight="13" x14ac:dyDescent="0.3"/>
  <cols>
    <col min="1" max="1" width="17.54296875" style="8" customWidth="1"/>
    <col min="2" max="2" width="8.1796875" style="8" customWidth="1"/>
    <col min="3" max="3" width="17.54296875" style="8" customWidth="1"/>
    <col min="4" max="4" width="8.7265625" style="8" customWidth="1"/>
    <col min="5" max="5" width="14" style="8" customWidth="1"/>
    <col min="6" max="6" width="11.54296875" style="8"/>
    <col min="7" max="7" width="10.26953125" style="8" bestFit="1" customWidth="1"/>
    <col min="8" max="8" width="5.81640625" style="12" customWidth="1"/>
    <col min="9" max="9" width="59.54296875" style="13" customWidth="1"/>
    <col min="10" max="10" width="7.453125" style="8" customWidth="1"/>
    <col min="11" max="11" width="77.1796875" style="14" customWidth="1"/>
    <col min="12" max="12" width="11.26953125" style="14" bestFit="1" customWidth="1"/>
    <col min="13" max="13" width="13.54296875" style="14" customWidth="1"/>
    <col min="14" max="14" width="10" style="8" customWidth="1"/>
    <col min="15" max="15" width="9.54296875" style="15" customWidth="1"/>
    <col min="16" max="16" width="7.7265625" style="15" customWidth="1"/>
    <col min="17" max="17" width="9.54296875" style="8" customWidth="1"/>
    <col min="18" max="18" width="7.81640625" style="8" customWidth="1"/>
    <col min="19" max="19" width="6" style="8" customWidth="1"/>
    <col min="20" max="20" width="6.26953125" style="8" customWidth="1"/>
    <col min="21" max="21" width="13.81640625" style="8" customWidth="1"/>
    <col min="22" max="22" width="22.7265625" style="8" customWidth="1"/>
    <col min="23" max="23" width="15.453125" style="8" customWidth="1"/>
    <col min="24" max="24" width="15.26953125" style="8" customWidth="1"/>
    <col min="25" max="25" width="7.26953125" style="8" customWidth="1"/>
    <col min="26" max="26" width="6.7265625" style="8" customWidth="1"/>
    <col min="27" max="27" width="9.54296875" style="8" customWidth="1"/>
    <col min="28" max="30" width="14.1796875" style="8" customWidth="1"/>
    <col min="31" max="31" width="32.453125" style="8" customWidth="1"/>
    <col min="32" max="32" width="13.7265625" style="8" customWidth="1"/>
    <col min="33" max="33" width="66.453125" style="8" customWidth="1"/>
    <col min="34" max="34" width="9.1796875" customWidth="1"/>
    <col min="35" max="35" width="9.1796875" style="8" customWidth="1"/>
    <col min="36" max="1030" width="9.1796875" customWidth="1"/>
  </cols>
  <sheetData>
    <row r="1" spans="1:35" ht="18" x14ac:dyDescent="0.3">
      <c r="A1" s="8" t="s">
        <v>122</v>
      </c>
      <c r="D1" s="323" t="s">
        <v>123</v>
      </c>
      <c r="E1" s="323"/>
      <c r="F1" s="16"/>
      <c r="G1" s="16"/>
      <c r="N1" s="17"/>
      <c r="O1" s="17"/>
      <c r="P1" s="17"/>
      <c r="Q1" s="17"/>
      <c r="R1" s="17"/>
      <c r="S1" s="17"/>
      <c r="T1" s="17"/>
      <c r="U1" s="17"/>
      <c r="V1" s="17"/>
      <c r="W1" s="17"/>
      <c r="X1" s="17"/>
      <c r="Y1" s="17"/>
      <c r="Z1" s="17"/>
      <c r="AA1" s="17"/>
      <c r="AB1" s="17"/>
      <c r="AC1" s="17"/>
      <c r="AD1" s="17"/>
      <c r="AE1" s="17"/>
      <c r="AF1" s="18"/>
      <c r="AG1" s="17"/>
    </row>
    <row r="2" spans="1:35" ht="18" x14ac:dyDescent="0.3">
      <c r="A2" s="8" t="s">
        <v>124</v>
      </c>
      <c r="D2" s="323" t="s">
        <v>546</v>
      </c>
      <c r="E2" s="323"/>
      <c r="F2" s="16"/>
      <c r="G2" s="16"/>
      <c r="Q2" s="8" t="s">
        <v>125</v>
      </c>
      <c r="R2" s="8">
        <f>1/40</f>
        <v>2.5000000000000001E-2</v>
      </c>
    </row>
    <row r="3" spans="1:35" ht="18.5" thickBot="1" x14ac:dyDescent="0.35">
      <c r="A3" s="8" t="s">
        <v>126</v>
      </c>
      <c r="D3" s="323" t="s">
        <v>127</v>
      </c>
      <c r="E3" s="323"/>
      <c r="F3" s="16"/>
      <c r="G3" s="16"/>
    </row>
    <row r="4" spans="1:35" ht="18" x14ac:dyDescent="0.4">
      <c r="N4" s="310" t="s">
        <v>128</v>
      </c>
      <c r="O4" s="310"/>
      <c r="P4" s="310"/>
      <c r="Q4" s="310"/>
      <c r="R4" s="310"/>
      <c r="S4" s="311" t="s">
        <v>129</v>
      </c>
      <c r="T4" s="311"/>
      <c r="U4" s="311"/>
      <c r="V4" s="311"/>
      <c r="W4" s="311"/>
      <c r="X4" s="311"/>
      <c r="Y4" s="311"/>
      <c r="Z4" s="311"/>
      <c r="AA4" s="311"/>
      <c r="AB4" s="311"/>
      <c r="AC4" s="311"/>
      <c r="AD4" s="97"/>
    </row>
    <row r="5" spans="1:35" ht="39.5" thickBot="1" x14ac:dyDescent="0.35">
      <c r="N5" s="19"/>
      <c r="O5" s="20"/>
      <c r="P5" s="20"/>
      <c r="Q5" s="20"/>
      <c r="R5" s="21"/>
      <c r="S5" s="19"/>
      <c r="T5" s="20"/>
      <c r="U5" s="22" t="s">
        <v>130</v>
      </c>
      <c r="V5" s="22" t="s">
        <v>131</v>
      </c>
      <c r="W5" s="22" t="s">
        <v>132</v>
      </c>
      <c r="X5" s="22" t="s">
        <v>133</v>
      </c>
      <c r="Y5" s="20" t="s">
        <v>134</v>
      </c>
      <c r="Z5" s="20"/>
      <c r="AA5" s="20"/>
      <c r="AB5" s="20"/>
      <c r="AC5" s="20"/>
      <c r="AD5" s="20"/>
      <c r="AE5" s="23"/>
    </row>
    <row r="6" spans="1:35" s="24" customFormat="1" ht="42.65" customHeight="1" thickBot="1" x14ac:dyDescent="0.3">
      <c r="A6" s="24" t="s">
        <v>135</v>
      </c>
      <c r="B6" s="24" t="s">
        <v>851</v>
      </c>
      <c r="C6" s="24" t="s">
        <v>853</v>
      </c>
      <c r="D6" s="24" t="s">
        <v>136</v>
      </c>
      <c r="E6" s="24" t="s">
        <v>137</v>
      </c>
      <c r="F6" s="24" t="s">
        <v>124</v>
      </c>
      <c r="G6" s="24" t="s">
        <v>138</v>
      </c>
      <c r="H6" s="25" t="s">
        <v>139</v>
      </c>
      <c r="I6" s="26" t="s">
        <v>140</v>
      </c>
      <c r="J6" s="27" t="s">
        <v>141</v>
      </c>
      <c r="K6" s="28" t="s">
        <v>142</v>
      </c>
      <c r="L6" s="288" t="s">
        <v>1681</v>
      </c>
      <c r="M6" s="288" t="s">
        <v>1682</v>
      </c>
      <c r="N6" s="29" t="s">
        <v>143</v>
      </c>
      <c r="O6" s="30" t="s">
        <v>144</v>
      </c>
      <c r="P6" s="30" t="s">
        <v>145</v>
      </c>
      <c r="Q6" s="31" t="s">
        <v>146</v>
      </c>
      <c r="R6" s="32" t="s">
        <v>147</v>
      </c>
      <c r="S6" s="33" t="s">
        <v>148</v>
      </c>
      <c r="T6" s="34" t="s">
        <v>149</v>
      </c>
      <c r="U6" s="35" t="s">
        <v>150</v>
      </c>
      <c r="V6" s="35" t="s">
        <v>151</v>
      </c>
      <c r="W6" s="35" t="s">
        <v>152</v>
      </c>
      <c r="X6" s="35" t="s">
        <v>153</v>
      </c>
      <c r="Y6" s="35" t="s">
        <v>154</v>
      </c>
      <c r="Z6" s="36" t="s">
        <v>155</v>
      </c>
      <c r="AA6" s="36" t="s">
        <v>156</v>
      </c>
      <c r="AB6" s="36" t="s">
        <v>157</v>
      </c>
      <c r="AC6" s="37" t="s">
        <v>158</v>
      </c>
      <c r="AD6" s="98"/>
      <c r="AE6" s="24" t="s">
        <v>159</v>
      </c>
      <c r="AF6" s="24" t="s">
        <v>160</v>
      </c>
      <c r="AG6" s="38" t="s">
        <v>161</v>
      </c>
      <c r="AH6" s="24" t="s">
        <v>1681</v>
      </c>
      <c r="AI6" s="24" t="s">
        <v>1682</v>
      </c>
    </row>
    <row r="7" spans="1:35" s="167" customFormat="1" ht="12.5" hidden="1" x14ac:dyDescent="0.25">
      <c r="A7" s="312"/>
      <c r="B7" s="312"/>
      <c r="C7" s="312"/>
      <c r="D7" s="312"/>
      <c r="E7" s="312"/>
      <c r="F7" s="312"/>
      <c r="G7" s="312"/>
      <c r="H7" s="312"/>
      <c r="I7" s="312"/>
      <c r="J7" s="312"/>
      <c r="K7" s="312"/>
      <c r="L7" s="312"/>
      <c r="M7" s="312"/>
      <c r="N7" s="312"/>
      <c r="O7" s="312"/>
      <c r="P7" s="312"/>
      <c r="Q7" s="312"/>
    </row>
    <row r="8" spans="1:35" s="167" customFormat="1" ht="12.5" hidden="1" x14ac:dyDescent="0.25">
      <c r="A8" s="170"/>
      <c r="B8" s="170"/>
      <c r="C8" s="170"/>
      <c r="D8" s="170"/>
      <c r="E8" s="170"/>
      <c r="F8" s="170"/>
      <c r="G8" s="170"/>
      <c r="H8" s="170"/>
      <c r="I8" s="170"/>
      <c r="J8" s="170"/>
      <c r="K8" s="170"/>
      <c r="L8" s="168"/>
      <c r="M8" s="168"/>
      <c r="N8" s="194"/>
      <c r="O8" s="194"/>
      <c r="P8" s="194"/>
      <c r="Q8" s="194"/>
    </row>
    <row r="9" spans="1:35" s="167" customFormat="1" ht="12.5" hidden="1" x14ac:dyDescent="0.25">
      <c r="A9" s="170"/>
      <c r="B9" s="170"/>
      <c r="C9" s="170"/>
      <c r="D9" s="170"/>
      <c r="E9" s="170"/>
      <c r="F9" s="170"/>
      <c r="G9" s="170"/>
      <c r="H9" s="170"/>
      <c r="I9" s="170"/>
      <c r="J9" s="170"/>
      <c r="K9" s="170"/>
      <c r="L9" s="168"/>
      <c r="M9" s="168"/>
      <c r="N9" s="194"/>
      <c r="O9" s="194"/>
      <c r="P9" s="194"/>
      <c r="Q9" s="194"/>
    </row>
    <row r="10" spans="1:35" s="171" customFormat="1" ht="12.5" hidden="1" x14ac:dyDescent="0.25">
      <c r="A10" s="170"/>
      <c r="B10" s="170" t="s">
        <v>802</v>
      </c>
      <c r="C10" s="170"/>
      <c r="D10" s="170"/>
      <c r="E10" s="109" t="s">
        <v>1430</v>
      </c>
      <c r="F10" s="172">
        <v>43810</v>
      </c>
      <c r="G10" s="109"/>
      <c r="H10" s="109"/>
      <c r="I10" s="109"/>
      <c r="J10" s="109"/>
      <c r="K10" s="109" t="s">
        <v>1429</v>
      </c>
      <c r="L10" s="109" t="s">
        <v>894</v>
      </c>
      <c r="M10" s="109" t="s">
        <v>894</v>
      </c>
      <c r="N10" s="109"/>
      <c r="O10" s="109"/>
      <c r="P10" s="109"/>
      <c r="Q10" s="109"/>
    </row>
    <row r="11" spans="1:35" s="171" customFormat="1" ht="12.5" hidden="1" x14ac:dyDescent="0.25">
      <c r="A11" s="109"/>
      <c r="B11" s="109" t="s">
        <v>852</v>
      </c>
      <c r="C11" s="109" t="s">
        <v>854</v>
      </c>
      <c r="D11" s="109"/>
      <c r="E11" s="109" t="s">
        <v>850</v>
      </c>
      <c r="F11" s="172">
        <v>43811</v>
      </c>
      <c r="G11" s="170"/>
      <c r="H11" s="170"/>
      <c r="I11" s="170"/>
      <c r="J11" s="170"/>
      <c r="K11" s="109" t="s">
        <v>849</v>
      </c>
      <c r="L11" s="109">
        <v>0</v>
      </c>
      <c r="M11" s="109">
        <v>0</v>
      </c>
      <c r="N11" s="170"/>
      <c r="O11" s="170"/>
      <c r="P11" s="170"/>
      <c r="Q11" s="170"/>
    </row>
    <row r="12" spans="1:35" s="171" customFormat="1" ht="15.5" hidden="1" x14ac:dyDescent="0.25">
      <c r="A12" s="109"/>
      <c r="B12" s="109"/>
      <c r="C12" s="109"/>
      <c r="D12" s="109"/>
      <c r="E12" s="109"/>
      <c r="F12" s="207">
        <v>44176</v>
      </c>
      <c r="G12" s="208"/>
      <c r="H12" s="208"/>
      <c r="I12" s="209" t="s">
        <v>1483</v>
      </c>
      <c r="J12" s="208"/>
      <c r="K12" s="210" t="s">
        <v>1481</v>
      </c>
      <c r="L12" s="210">
        <v>0</v>
      </c>
      <c r="M12" s="210">
        <v>0</v>
      </c>
      <c r="N12" s="170"/>
      <c r="O12" s="170"/>
      <c r="P12" s="170"/>
      <c r="Q12" s="170"/>
    </row>
    <row r="13" spans="1:35" s="171" customFormat="1" ht="15.5" hidden="1" x14ac:dyDescent="0.25">
      <c r="A13" s="109"/>
      <c r="B13" s="109"/>
      <c r="C13" s="109"/>
      <c r="D13" s="109"/>
      <c r="E13" s="109"/>
      <c r="F13" s="207" t="s">
        <v>1482</v>
      </c>
      <c r="G13" s="208"/>
      <c r="H13" s="208"/>
      <c r="I13" s="209" t="s">
        <v>1483</v>
      </c>
      <c r="J13" s="208"/>
      <c r="K13" s="210" t="s">
        <v>1482</v>
      </c>
      <c r="L13" s="210" t="s">
        <v>1684</v>
      </c>
      <c r="M13" s="210" t="s">
        <v>1684</v>
      </c>
      <c r="N13" s="170"/>
      <c r="O13" s="170"/>
      <c r="P13" s="170"/>
      <c r="Q13" s="170"/>
    </row>
    <row r="14" spans="1:35" s="171" customFormat="1" ht="15.5" hidden="1" x14ac:dyDescent="0.25">
      <c r="A14" s="109"/>
      <c r="B14" s="109"/>
      <c r="C14" s="109"/>
      <c r="D14" s="109"/>
      <c r="E14" s="109"/>
      <c r="F14" s="207">
        <v>43818</v>
      </c>
      <c r="G14" s="210"/>
      <c r="H14" s="210"/>
      <c r="I14" s="209" t="s">
        <v>1483</v>
      </c>
      <c r="J14" s="210"/>
      <c r="K14" s="210" t="s">
        <v>848</v>
      </c>
      <c r="L14" s="210">
        <v>0</v>
      </c>
      <c r="M14" s="210">
        <v>0</v>
      </c>
      <c r="N14" s="109"/>
      <c r="O14" s="109"/>
      <c r="P14" s="109"/>
      <c r="Q14" s="109"/>
      <c r="R14" s="109"/>
      <c r="S14" s="109"/>
      <c r="T14" s="109"/>
      <c r="U14" s="109"/>
      <c r="V14" s="109"/>
      <c r="W14" s="109"/>
      <c r="X14" s="109"/>
      <c r="Y14" s="109"/>
      <c r="Z14" s="109"/>
      <c r="AA14" s="109"/>
      <c r="AB14" s="109"/>
    </row>
    <row r="15" spans="1:35" s="171" customFormat="1" ht="12.5" x14ac:dyDescent="0.25">
      <c r="A15" s="109"/>
      <c r="B15" s="109"/>
      <c r="C15" s="109"/>
      <c r="D15" s="109"/>
      <c r="E15" s="109" t="s">
        <v>856</v>
      </c>
      <c r="F15" s="172">
        <v>43811</v>
      </c>
      <c r="G15" s="170"/>
      <c r="H15" s="170"/>
      <c r="I15" s="170"/>
      <c r="J15" s="170"/>
      <c r="K15" s="109" t="s">
        <v>855</v>
      </c>
      <c r="L15" s="109" t="s">
        <v>1684</v>
      </c>
      <c r="M15" s="109" t="s">
        <v>1684</v>
      </c>
      <c r="N15" s="170"/>
      <c r="O15" s="170"/>
      <c r="P15" s="170"/>
      <c r="Q15" s="170"/>
    </row>
    <row r="16" spans="1:35" s="171" customFormat="1" ht="12.5" hidden="1" x14ac:dyDescent="0.25">
      <c r="A16" s="109"/>
      <c r="B16" s="109"/>
      <c r="C16" s="109"/>
      <c r="D16" s="109"/>
      <c r="E16" s="109"/>
      <c r="F16" s="172"/>
      <c r="G16" s="170"/>
      <c r="H16" s="170"/>
      <c r="I16" s="170"/>
      <c r="J16" s="170"/>
      <c r="K16" s="109"/>
      <c r="L16" s="109" t="s">
        <v>1684</v>
      </c>
      <c r="M16" s="109" t="s">
        <v>1684</v>
      </c>
      <c r="N16" s="170"/>
      <c r="O16" s="170"/>
      <c r="P16" s="170"/>
      <c r="Q16" s="170"/>
    </row>
    <row r="17" spans="1:35" s="171" customFormat="1" ht="12.5" hidden="1" x14ac:dyDescent="0.25">
      <c r="A17" s="109"/>
      <c r="B17" s="109"/>
      <c r="C17" s="109"/>
      <c r="D17" s="109"/>
      <c r="E17" s="109"/>
      <c r="F17" s="172"/>
      <c r="G17" s="170"/>
      <c r="H17" s="170"/>
      <c r="I17" s="170"/>
      <c r="J17" s="170"/>
      <c r="K17" s="109"/>
      <c r="L17" s="109" t="s">
        <v>1684</v>
      </c>
      <c r="M17" s="109" t="s">
        <v>1684</v>
      </c>
      <c r="N17" s="170"/>
      <c r="O17" s="170"/>
      <c r="P17" s="170"/>
      <c r="Q17" s="170"/>
    </row>
    <row r="18" spans="1:35" s="169" customFormat="1" ht="12.5" hidden="1" x14ac:dyDescent="0.25">
      <c r="A18" s="165"/>
      <c r="B18" s="165"/>
      <c r="C18" s="165"/>
      <c r="D18" s="165"/>
      <c r="E18" s="165" t="s">
        <v>859</v>
      </c>
      <c r="F18" s="173">
        <v>43787</v>
      </c>
      <c r="G18" s="168"/>
      <c r="H18" s="168"/>
      <c r="I18" s="168"/>
      <c r="J18" s="168"/>
      <c r="K18" s="165" t="s">
        <v>402</v>
      </c>
      <c r="L18" s="165" t="s">
        <v>894</v>
      </c>
      <c r="M18" s="165" t="s">
        <v>894</v>
      </c>
      <c r="N18" s="168"/>
      <c r="O18" s="168"/>
      <c r="P18" s="168"/>
      <c r="Q18" s="168"/>
    </row>
    <row r="19" spans="1:35" x14ac:dyDescent="0.3">
      <c r="A19" s="39"/>
      <c r="B19" s="39"/>
      <c r="C19" s="174"/>
      <c r="D19" s="105"/>
      <c r="E19" s="175" t="s">
        <v>739</v>
      </c>
      <c r="F19" s="176">
        <v>43812</v>
      </c>
      <c r="G19" s="175"/>
      <c r="H19" s="107"/>
      <c r="I19" s="177"/>
      <c r="J19" s="178"/>
      <c r="K19" s="179" t="s">
        <v>847</v>
      </c>
      <c r="L19" s="179" t="s">
        <v>894</v>
      </c>
      <c r="M19" s="179" t="s">
        <v>894</v>
      </c>
      <c r="N19" s="180"/>
      <c r="O19" s="181"/>
      <c r="P19" s="181"/>
      <c r="Q19" s="182"/>
      <c r="R19" s="182"/>
      <c r="S19" s="182"/>
      <c r="T19" s="182"/>
      <c r="U19" s="183"/>
      <c r="V19" s="184"/>
      <c r="W19" s="182"/>
      <c r="X19" s="182"/>
      <c r="Y19" s="182"/>
      <c r="Z19" s="182"/>
      <c r="AA19" s="182"/>
      <c r="AB19" s="182"/>
      <c r="AC19" s="182"/>
      <c r="AD19" s="182"/>
      <c r="AG19" s="41"/>
    </row>
    <row r="20" spans="1:35" x14ac:dyDescent="0.3">
      <c r="A20" s="39"/>
      <c r="B20" s="39"/>
      <c r="C20" s="174"/>
      <c r="D20" s="105"/>
      <c r="E20" s="175" t="s">
        <v>739</v>
      </c>
      <c r="F20" s="176">
        <v>43812</v>
      </c>
      <c r="G20" s="175"/>
      <c r="H20" s="107"/>
      <c r="I20" s="177"/>
      <c r="J20" s="178"/>
      <c r="K20" s="179" t="s">
        <v>400</v>
      </c>
      <c r="L20" s="179" t="s">
        <v>894</v>
      </c>
      <c r="M20" s="179" t="s">
        <v>894</v>
      </c>
      <c r="N20" s="180"/>
      <c r="O20" s="181"/>
      <c r="P20" s="181"/>
      <c r="Q20" s="182"/>
      <c r="R20" s="182"/>
      <c r="S20" s="182"/>
      <c r="T20" s="182"/>
      <c r="U20" s="183"/>
      <c r="V20" s="184"/>
      <c r="W20" s="182"/>
      <c r="X20" s="182"/>
      <c r="Y20" s="182"/>
      <c r="Z20" s="182"/>
      <c r="AA20" s="182"/>
      <c r="AB20" s="182"/>
      <c r="AC20" s="182"/>
      <c r="AD20" s="182"/>
      <c r="AG20" s="41"/>
    </row>
    <row r="21" spans="1:35" hidden="1" x14ac:dyDescent="0.3">
      <c r="L21" s="14" t="s">
        <v>1684</v>
      </c>
      <c r="M21" s="14" t="s">
        <v>1684</v>
      </c>
    </row>
    <row r="22" spans="1:35" hidden="1" x14ac:dyDescent="0.3">
      <c r="A22" s="39"/>
      <c r="B22" s="39"/>
      <c r="C22" s="174"/>
      <c r="D22" s="105"/>
      <c r="E22" s="175"/>
      <c r="F22" s="176"/>
      <c r="G22" s="175"/>
      <c r="H22" s="107"/>
      <c r="I22" s="177"/>
      <c r="J22" s="178"/>
      <c r="K22" s="179"/>
      <c r="L22" s="179" t="s">
        <v>1684</v>
      </c>
      <c r="M22" s="179" t="s">
        <v>1684</v>
      </c>
      <c r="N22" s="180"/>
      <c r="O22" s="181"/>
      <c r="P22" s="181"/>
      <c r="Q22" s="182"/>
      <c r="R22" s="182"/>
      <c r="S22" s="182"/>
      <c r="T22" s="182"/>
      <c r="U22" s="183"/>
      <c r="V22" s="184"/>
      <c r="W22" s="182"/>
      <c r="X22" s="182"/>
      <c r="Y22" s="182"/>
      <c r="Z22" s="182"/>
      <c r="AA22" s="182"/>
      <c r="AB22" s="182"/>
      <c r="AC22" s="182"/>
      <c r="AD22" s="182"/>
      <c r="AG22" s="41"/>
    </row>
    <row r="23" spans="1:35" hidden="1" x14ac:dyDescent="0.3">
      <c r="A23" s="39"/>
      <c r="B23" s="39"/>
      <c r="C23" s="174"/>
      <c r="D23" s="105"/>
      <c r="E23" s="175"/>
      <c r="F23" s="176"/>
      <c r="G23" s="175"/>
      <c r="H23" s="107"/>
      <c r="I23" s="177"/>
      <c r="J23" s="178"/>
      <c r="K23" s="179"/>
      <c r="L23" s="179" t="s">
        <v>1684</v>
      </c>
      <c r="M23" s="179" t="s">
        <v>1684</v>
      </c>
      <c r="N23" s="180"/>
      <c r="O23" s="181"/>
      <c r="P23" s="181"/>
      <c r="Q23" s="182"/>
      <c r="R23" s="182"/>
      <c r="S23" s="182"/>
      <c r="T23" s="182"/>
      <c r="U23" s="183"/>
      <c r="V23" s="184"/>
      <c r="W23" s="182"/>
      <c r="X23" s="182"/>
      <c r="Y23" s="182"/>
      <c r="Z23" s="182"/>
      <c r="AA23" s="182"/>
      <c r="AB23" s="182"/>
      <c r="AC23" s="182"/>
      <c r="AD23" s="182"/>
      <c r="AG23" s="41"/>
    </row>
    <row r="24" spans="1:35" hidden="1" x14ac:dyDescent="0.3">
      <c r="A24" s="39"/>
      <c r="B24" s="39"/>
      <c r="C24" s="174"/>
      <c r="D24" s="105"/>
      <c r="E24" s="175"/>
      <c r="F24" s="176"/>
      <c r="G24" s="175"/>
      <c r="H24" s="107"/>
      <c r="I24" s="177"/>
      <c r="J24" s="178"/>
      <c r="K24" s="179"/>
      <c r="L24" s="179" t="s">
        <v>1684</v>
      </c>
      <c r="M24" s="179" t="s">
        <v>1684</v>
      </c>
      <c r="N24" s="180"/>
      <c r="O24" s="181"/>
      <c r="P24" s="181"/>
      <c r="Q24" s="182"/>
      <c r="R24" s="182"/>
      <c r="S24" s="182"/>
      <c r="T24" s="182"/>
      <c r="U24" s="183"/>
      <c r="V24" s="184"/>
      <c r="W24" s="182"/>
      <c r="X24" s="182"/>
      <c r="Y24" s="182"/>
      <c r="Z24" s="182"/>
      <c r="AA24" s="182"/>
      <c r="AB24" s="182"/>
      <c r="AC24" s="182"/>
      <c r="AD24" s="182"/>
      <c r="AG24" s="41"/>
    </row>
    <row r="25" spans="1:35" ht="18" hidden="1" x14ac:dyDescent="0.4">
      <c r="A25" s="320" t="s">
        <v>1485</v>
      </c>
      <c r="B25" s="320"/>
      <c r="C25" s="320"/>
      <c r="D25" s="320"/>
      <c r="E25" s="320"/>
      <c r="F25" s="320"/>
      <c r="G25" s="320"/>
      <c r="H25" s="320"/>
      <c r="I25" s="320"/>
      <c r="J25" s="293"/>
      <c r="K25" s="294"/>
      <c r="L25" s="278" t="s">
        <v>1684</v>
      </c>
      <c r="M25" s="278" t="s">
        <v>1684</v>
      </c>
      <c r="N25" s="180"/>
      <c r="O25" s="181"/>
      <c r="P25" s="181"/>
      <c r="Q25" s="182"/>
      <c r="R25" s="182"/>
      <c r="S25" s="182"/>
      <c r="T25" s="182"/>
      <c r="U25" s="183"/>
      <c r="V25" s="184"/>
      <c r="W25" s="182"/>
      <c r="X25" s="182"/>
      <c r="Y25" s="182"/>
      <c r="Z25" s="182"/>
      <c r="AA25" s="182"/>
      <c r="AB25" s="182"/>
      <c r="AC25" s="182"/>
      <c r="AD25" s="182"/>
      <c r="AG25" s="41"/>
    </row>
    <row r="26" spans="1:35" hidden="1" x14ac:dyDescent="0.3">
      <c r="A26" s="39"/>
      <c r="B26" s="39"/>
      <c r="C26" s="174"/>
      <c r="D26" s="105"/>
      <c r="E26" s="175"/>
      <c r="F26" s="176">
        <v>43839</v>
      </c>
      <c r="G26" s="175"/>
      <c r="H26" s="107"/>
      <c r="I26" s="177"/>
      <c r="J26" s="178"/>
      <c r="K26" s="179" t="s">
        <v>1490</v>
      </c>
      <c r="L26" s="179">
        <v>1</v>
      </c>
      <c r="M26" s="179">
        <v>0</v>
      </c>
      <c r="N26" s="180"/>
      <c r="O26" s="181"/>
      <c r="P26" s="181"/>
      <c r="Q26" s="182"/>
      <c r="R26" s="182"/>
      <c r="S26" s="182"/>
      <c r="T26" s="182"/>
      <c r="U26" s="183"/>
      <c r="V26" s="184"/>
      <c r="W26" s="182"/>
      <c r="X26" s="182"/>
      <c r="Y26" s="182"/>
      <c r="Z26" s="182"/>
      <c r="AA26" s="182"/>
      <c r="AB26" s="182"/>
      <c r="AC26" s="182"/>
      <c r="AD26" s="182"/>
      <c r="AG26" s="41"/>
    </row>
    <row r="27" spans="1:35" hidden="1" x14ac:dyDescent="0.3">
      <c r="A27" s="39"/>
      <c r="B27" s="39"/>
      <c r="C27" s="174"/>
      <c r="D27" s="105"/>
      <c r="E27" s="175"/>
      <c r="F27" s="93">
        <v>43839</v>
      </c>
      <c r="I27" s="13" t="s">
        <v>1486</v>
      </c>
      <c r="K27" s="14" t="s">
        <v>1487</v>
      </c>
      <c r="L27" s="14" t="s">
        <v>1684</v>
      </c>
      <c r="M27" s="14" t="s">
        <v>1684</v>
      </c>
      <c r="N27" s="180"/>
      <c r="O27" s="181"/>
      <c r="P27" s="181"/>
      <c r="Q27" s="182"/>
      <c r="R27" s="182"/>
      <c r="S27" s="182"/>
      <c r="T27" s="182"/>
      <c r="U27" s="183"/>
      <c r="V27" s="184"/>
      <c r="W27" s="182"/>
      <c r="X27" s="182"/>
      <c r="Y27" s="182"/>
      <c r="Z27" s="182"/>
      <c r="AA27" s="182"/>
      <c r="AB27" s="182"/>
      <c r="AC27" s="182"/>
      <c r="AD27" s="182"/>
      <c r="AG27" s="41"/>
    </row>
    <row r="28" spans="1:35" hidden="1" x14ac:dyDescent="0.3">
      <c r="A28" s="39"/>
      <c r="B28" s="39"/>
      <c r="C28" s="174"/>
      <c r="D28" s="105"/>
      <c r="E28" s="175"/>
      <c r="F28" s="93">
        <v>43844</v>
      </c>
      <c r="G28" s="206"/>
      <c r="I28" s="13" t="s">
        <v>1486</v>
      </c>
      <c r="J28" s="206"/>
      <c r="K28" s="14" t="s">
        <v>1488</v>
      </c>
      <c r="L28" s="14">
        <v>2</v>
      </c>
      <c r="M28" s="14">
        <v>263</v>
      </c>
      <c r="N28" s="180"/>
      <c r="O28" s="181"/>
      <c r="P28" s="181"/>
      <c r="Q28" s="182"/>
      <c r="R28" s="182"/>
      <c r="S28" s="182"/>
      <c r="T28" s="182"/>
      <c r="U28" s="183"/>
      <c r="V28" s="184"/>
      <c r="W28" s="182"/>
      <c r="X28" s="182"/>
      <c r="Y28" s="182"/>
      <c r="Z28" s="182"/>
      <c r="AA28" s="182"/>
      <c r="AB28" s="182"/>
      <c r="AC28" s="182"/>
      <c r="AD28" s="182"/>
      <c r="AE28" s="206"/>
      <c r="AF28" s="206"/>
      <c r="AG28" s="41"/>
      <c r="AI28" s="206"/>
    </row>
    <row r="29" spans="1:35" ht="25.5" hidden="1" x14ac:dyDescent="0.3">
      <c r="A29" s="39"/>
      <c r="B29" s="39"/>
      <c r="C29" s="174"/>
      <c r="D29" s="105"/>
      <c r="E29" s="175"/>
      <c r="F29" s="93">
        <v>43843</v>
      </c>
      <c r="G29" s="206"/>
      <c r="I29" s="13" t="s">
        <v>363</v>
      </c>
      <c r="J29" s="206"/>
      <c r="K29" s="14" t="s">
        <v>1489</v>
      </c>
      <c r="L29" s="14" t="s">
        <v>894</v>
      </c>
      <c r="M29" s="14" t="s">
        <v>894</v>
      </c>
      <c r="N29" s="180"/>
      <c r="O29" s="181"/>
      <c r="P29" s="181"/>
      <c r="Q29" s="182"/>
      <c r="R29" s="182"/>
      <c r="S29" s="182"/>
      <c r="T29" s="182"/>
      <c r="U29" s="183"/>
      <c r="V29" s="184"/>
      <c r="W29" s="182"/>
      <c r="X29" s="182"/>
      <c r="Y29" s="182"/>
      <c r="Z29" s="182"/>
      <c r="AA29" s="182"/>
      <c r="AB29" s="182"/>
      <c r="AC29" s="182"/>
      <c r="AD29" s="182"/>
      <c r="AE29" s="206"/>
      <c r="AF29" s="206"/>
      <c r="AG29" s="41"/>
      <c r="AI29" s="206"/>
    </row>
    <row r="30" spans="1:35" ht="25.5" hidden="1" x14ac:dyDescent="0.3">
      <c r="A30" s="39"/>
      <c r="B30" s="39"/>
      <c r="C30" s="174"/>
      <c r="D30" s="105"/>
      <c r="E30" s="175"/>
      <c r="F30" s="93">
        <v>43844</v>
      </c>
      <c r="G30" s="206"/>
      <c r="I30" s="13" t="s">
        <v>363</v>
      </c>
      <c r="J30" s="206"/>
      <c r="K30" s="14" t="s">
        <v>1491</v>
      </c>
      <c r="L30" s="14" t="s">
        <v>894</v>
      </c>
      <c r="M30" s="14" t="s">
        <v>894</v>
      </c>
      <c r="N30" s="180"/>
      <c r="O30" s="181"/>
      <c r="P30" s="181"/>
      <c r="Q30" s="182"/>
      <c r="R30" s="182"/>
      <c r="S30" s="182"/>
      <c r="T30" s="182"/>
      <c r="U30" s="183"/>
      <c r="V30" s="184"/>
      <c r="W30" s="182"/>
      <c r="X30" s="182"/>
      <c r="Y30" s="182"/>
      <c r="Z30" s="182"/>
      <c r="AA30" s="182"/>
      <c r="AB30" s="182"/>
      <c r="AC30" s="182"/>
      <c r="AD30" s="182"/>
      <c r="AE30" s="206"/>
      <c r="AF30" s="206"/>
      <c r="AG30" s="41"/>
      <c r="AI30" s="206"/>
    </row>
    <row r="31" spans="1:35" x14ac:dyDescent="0.3">
      <c r="A31" s="39"/>
      <c r="B31" s="39"/>
      <c r="C31" s="174"/>
      <c r="D31" s="105"/>
      <c r="E31" s="175" t="s">
        <v>739</v>
      </c>
      <c r="F31" s="176">
        <v>43844</v>
      </c>
      <c r="G31" s="175"/>
      <c r="H31" s="107"/>
      <c r="I31" s="177" t="s">
        <v>1484</v>
      </c>
      <c r="J31" s="178"/>
      <c r="K31" s="179" t="s">
        <v>857</v>
      </c>
      <c r="L31" s="179">
        <v>8</v>
      </c>
      <c r="M31" s="179">
        <v>0</v>
      </c>
      <c r="N31" s="180"/>
      <c r="O31" s="181"/>
      <c r="P31" s="181"/>
      <c r="Q31" s="182"/>
      <c r="R31" s="182"/>
      <c r="S31" s="182"/>
      <c r="T31" s="182"/>
      <c r="U31" s="183"/>
      <c r="V31" s="184"/>
      <c r="W31" s="182"/>
      <c r="X31" s="182"/>
      <c r="Y31" s="182"/>
      <c r="Z31" s="182"/>
      <c r="AA31" s="182"/>
      <c r="AB31" s="182"/>
      <c r="AC31" s="182"/>
      <c r="AD31" s="182"/>
      <c r="AG31" s="41"/>
    </row>
    <row r="32" spans="1:35" ht="12.5" hidden="1" x14ac:dyDescent="0.25">
      <c r="A32" s="39"/>
      <c r="B32" s="39"/>
      <c r="C32" s="174"/>
      <c r="D32" s="105"/>
      <c r="E32" s="314" t="s">
        <v>1492</v>
      </c>
      <c r="F32" s="315"/>
      <c r="G32" s="315"/>
      <c r="H32" s="315"/>
      <c r="I32" s="315"/>
      <c r="J32" s="315"/>
      <c r="K32" s="316"/>
      <c r="L32" s="281" t="s">
        <v>1684</v>
      </c>
      <c r="M32" s="281" t="s">
        <v>1684</v>
      </c>
      <c r="N32" s="180"/>
      <c r="O32" s="181"/>
      <c r="P32" s="181"/>
      <c r="Q32" s="182"/>
      <c r="R32" s="182"/>
      <c r="S32" s="182"/>
      <c r="T32" s="182"/>
      <c r="U32" s="183"/>
      <c r="V32" s="184"/>
      <c r="W32" s="182"/>
      <c r="X32" s="182"/>
      <c r="Y32" s="182"/>
      <c r="Z32" s="182"/>
      <c r="AA32" s="182"/>
      <c r="AB32" s="182"/>
      <c r="AC32" s="182"/>
      <c r="AD32" s="182"/>
      <c r="AE32" s="206"/>
      <c r="AF32" s="206"/>
      <c r="AG32" s="41"/>
      <c r="AI32" s="206"/>
    </row>
    <row r="33" spans="1:33" ht="12.5" hidden="1" x14ac:dyDescent="0.25">
      <c r="A33" s="39"/>
      <c r="B33" s="39"/>
      <c r="C33" s="174"/>
      <c r="D33" s="105"/>
      <c r="E33" s="317"/>
      <c r="F33" s="318"/>
      <c r="G33" s="318"/>
      <c r="H33" s="318"/>
      <c r="I33" s="318"/>
      <c r="J33" s="318"/>
      <c r="K33" s="319"/>
      <c r="L33" s="282" t="s">
        <v>1684</v>
      </c>
      <c r="M33" s="282" t="s">
        <v>1684</v>
      </c>
      <c r="N33" s="180"/>
      <c r="O33" s="181"/>
      <c r="P33" s="181"/>
      <c r="Q33" s="182"/>
      <c r="R33" s="182"/>
      <c r="S33" s="182"/>
      <c r="T33" s="182"/>
      <c r="U33" s="183"/>
      <c r="V33" s="184"/>
      <c r="W33" s="182"/>
      <c r="X33" s="182"/>
      <c r="Y33" s="182"/>
      <c r="Z33" s="182"/>
      <c r="AA33" s="182"/>
      <c r="AB33" s="182"/>
      <c r="AC33" s="182"/>
      <c r="AD33" s="182"/>
      <c r="AG33" s="41"/>
    </row>
    <row r="34" spans="1:33" ht="19.5" hidden="1" x14ac:dyDescent="0.3">
      <c r="A34" s="39"/>
      <c r="B34" s="39" t="s">
        <v>1706</v>
      </c>
      <c r="C34" s="174"/>
      <c r="D34" s="105"/>
      <c r="E34" s="175"/>
      <c r="F34" s="176">
        <v>43844</v>
      </c>
      <c r="G34" s="175"/>
      <c r="H34" s="107"/>
      <c r="I34" s="177" t="s">
        <v>867</v>
      </c>
      <c r="J34" s="178"/>
      <c r="K34" s="179" t="s">
        <v>866</v>
      </c>
      <c r="L34" s="179">
        <v>15</v>
      </c>
      <c r="M34" s="179">
        <v>0</v>
      </c>
      <c r="N34" s="180"/>
      <c r="O34" s="181"/>
      <c r="P34" s="181"/>
      <c r="Q34" s="182"/>
      <c r="R34" s="182"/>
      <c r="S34" s="182"/>
      <c r="T34" s="182"/>
      <c r="U34" s="183"/>
      <c r="V34" s="184"/>
      <c r="W34" s="182" t="s">
        <v>172</v>
      </c>
      <c r="X34" s="182"/>
      <c r="Y34" s="182"/>
      <c r="Z34" s="182"/>
      <c r="AA34" s="182"/>
      <c r="AB34" s="182"/>
      <c r="AC34" s="182"/>
      <c r="AD34" s="182"/>
      <c r="AG34" s="41"/>
    </row>
    <row r="35" spans="1:33" ht="25.5" hidden="1" x14ac:dyDescent="0.3">
      <c r="A35" s="39"/>
      <c r="B35" s="39" t="s">
        <v>1706</v>
      </c>
      <c r="C35" s="174"/>
      <c r="D35" s="105"/>
      <c r="E35" s="175"/>
      <c r="F35" s="176">
        <v>43846</v>
      </c>
      <c r="G35" s="175"/>
      <c r="H35" s="107"/>
      <c r="I35" s="54" t="s">
        <v>449</v>
      </c>
      <c r="J35" s="178"/>
      <c r="K35" s="179" t="s">
        <v>448</v>
      </c>
      <c r="L35" s="179">
        <v>1</v>
      </c>
      <c r="M35" s="179">
        <v>0</v>
      </c>
      <c r="N35" s="180"/>
      <c r="O35" s="181"/>
      <c r="P35" s="181"/>
      <c r="Q35" s="182"/>
      <c r="R35" s="182"/>
      <c r="S35" s="182"/>
      <c r="T35" s="182"/>
      <c r="U35" s="183"/>
      <c r="V35" s="184"/>
      <c r="W35" s="182" t="s">
        <v>172</v>
      </c>
      <c r="X35" s="182"/>
      <c r="Y35" s="182"/>
      <c r="Z35" s="182"/>
      <c r="AA35" s="182"/>
      <c r="AB35" s="182"/>
      <c r="AC35" s="182"/>
      <c r="AD35" s="182"/>
      <c r="AG35" s="41"/>
    </row>
    <row r="36" spans="1:33" hidden="1" x14ac:dyDescent="0.3">
      <c r="A36" s="39"/>
      <c r="B36" s="39"/>
      <c r="C36" s="174"/>
      <c r="D36" s="105"/>
      <c r="E36" s="175"/>
      <c r="F36" s="176">
        <v>43846</v>
      </c>
      <c r="G36" s="175"/>
      <c r="H36" s="107"/>
      <c r="I36" s="177"/>
      <c r="J36" s="178"/>
      <c r="K36" s="179" t="s">
        <v>865</v>
      </c>
      <c r="L36" s="179">
        <v>7</v>
      </c>
      <c r="M36" s="179">
        <v>0</v>
      </c>
      <c r="N36" s="180"/>
      <c r="O36" s="181"/>
      <c r="P36" s="181"/>
      <c r="Q36" s="182"/>
      <c r="R36" s="182"/>
      <c r="S36" s="182"/>
      <c r="T36" s="182"/>
      <c r="U36" s="183"/>
      <c r="V36" s="184"/>
      <c r="W36" s="182" t="s">
        <v>172</v>
      </c>
      <c r="X36" s="182"/>
      <c r="Y36" s="182"/>
      <c r="Z36" s="182"/>
      <c r="AA36" s="182"/>
      <c r="AB36" s="182"/>
      <c r="AC36" s="182"/>
      <c r="AD36" s="182"/>
      <c r="AG36" s="41"/>
    </row>
    <row r="37" spans="1:33" hidden="1" x14ac:dyDescent="0.3">
      <c r="A37" s="39"/>
      <c r="B37" s="39"/>
      <c r="C37" s="174"/>
      <c r="D37" s="105"/>
      <c r="E37" s="175"/>
      <c r="F37" s="176">
        <v>43851</v>
      </c>
      <c r="G37" s="175"/>
      <c r="H37" s="107"/>
      <c r="I37" s="177"/>
      <c r="J37" s="178"/>
      <c r="K37" s="179" t="s">
        <v>863</v>
      </c>
      <c r="L37" s="179">
        <v>0</v>
      </c>
      <c r="M37" s="179">
        <v>0</v>
      </c>
      <c r="N37" s="180"/>
      <c r="O37" s="181"/>
      <c r="P37" s="181"/>
      <c r="Q37" s="182"/>
      <c r="R37" s="182"/>
      <c r="S37" s="182"/>
      <c r="T37" s="182"/>
      <c r="U37" s="183"/>
      <c r="V37" s="184"/>
      <c r="W37" s="182" t="s">
        <v>172</v>
      </c>
      <c r="X37" s="182"/>
      <c r="Y37" s="182"/>
      <c r="Z37" s="182"/>
      <c r="AA37" s="182"/>
      <c r="AB37" s="182"/>
      <c r="AC37" s="182"/>
      <c r="AD37" s="182"/>
      <c r="AG37" s="41"/>
    </row>
    <row r="38" spans="1:33" hidden="1" x14ac:dyDescent="0.3">
      <c r="A38" s="39"/>
      <c r="B38" s="39"/>
      <c r="C38" s="174"/>
      <c r="D38" s="105"/>
      <c r="E38" s="175"/>
      <c r="F38" s="176">
        <v>43851</v>
      </c>
      <c r="G38" s="175"/>
      <c r="H38" s="107"/>
      <c r="I38" s="177"/>
      <c r="J38" s="178"/>
      <c r="K38" s="179" t="s">
        <v>478</v>
      </c>
      <c r="L38" s="179">
        <v>4</v>
      </c>
      <c r="M38" s="179">
        <v>1</v>
      </c>
      <c r="N38" s="180"/>
      <c r="O38" s="181"/>
      <c r="P38" s="181"/>
      <c r="Q38" s="182"/>
      <c r="R38" s="182"/>
      <c r="S38" s="182"/>
      <c r="T38" s="182"/>
      <c r="U38" s="183"/>
      <c r="V38" s="184"/>
      <c r="W38" s="182" t="s">
        <v>172</v>
      </c>
      <c r="X38" s="182"/>
      <c r="Y38" s="182"/>
      <c r="Z38" s="182"/>
      <c r="AA38" s="182"/>
      <c r="AB38" s="182"/>
      <c r="AC38" s="182"/>
      <c r="AD38" s="182"/>
      <c r="AG38" s="41"/>
    </row>
    <row r="39" spans="1:33" hidden="1" x14ac:dyDescent="0.3">
      <c r="A39" s="39"/>
      <c r="B39" s="39"/>
      <c r="C39" s="174"/>
      <c r="D39" s="105"/>
      <c r="E39" s="175"/>
      <c r="F39" s="176">
        <v>43851</v>
      </c>
      <c r="G39" s="175"/>
      <c r="H39" s="107"/>
      <c r="I39" s="177"/>
      <c r="J39" s="178"/>
      <c r="K39" s="179" t="s">
        <v>864</v>
      </c>
      <c r="L39" s="179">
        <v>10</v>
      </c>
      <c r="M39" s="179">
        <v>0</v>
      </c>
      <c r="N39" s="180"/>
      <c r="O39" s="181"/>
      <c r="P39" s="181"/>
      <c r="Q39" s="182"/>
      <c r="R39" s="182"/>
      <c r="S39" s="182"/>
      <c r="T39" s="182"/>
      <c r="U39" s="183"/>
      <c r="V39" s="184"/>
      <c r="W39" s="182" t="s">
        <v>172</v>
      </c>
      <c r="X39" s="182"/>
      <c r="Y39" s="182"/>
      <c r="Z39" s="182"/>
      <c r="AA39" s="182"/>
      <c r="AB39" s="182"/>
      <c r="AC39" s="182"/>
      <c r="AD39" s="182"/>
      <c r="AG39" s="41"/>
    </row>
    <row r="40" spans="1:33" hidden="1" x14ac:dyDescent="0.3">
      <c r="A40" s="39"/>
      <c r="B40" s="39"/>
      <c r="C40" s="174"/>
      <c r="D40" s="105"/>
      <c r="E40" s="175"/>
      <c r="F40" s="176">
        <v>43851</v>
      </c>
      <c r="G40" s="175"/>
      <c r="H40" s="107"/>
      <c r="I40" s="177"/>
      <c r="J40" s="178"/>
      <c r="K40" s="179" t="s">
        <v>862</v>
      </c>
      <c r="L40" s="179">
        <v>10</v>
      </c>
      <c r="M40" s="179">
        <v>1</v>
      </c>
      <c r="N40" s="180"/>
      <c r="O40" s="181"/>
      <c r="P40" s="181"/>
      <c r="Q40" s="182"/>
      <c r="R40" s="182"/>
      <c r="S40" s="182"/>
      <c r="T40" s="182"/>
      <c r="U40" s="183"/>
      <c r="V40" s="184"/>
      <c r="W40" s="182" t="s">
        <v>172</v>
      </c>
      <c r="X40" s="182"/>
      <c r="Y40" s="182"/>
      <c r="Z40" s="182"/>
      <c r="AA40" s="182"/>
      <c r="AB40" s="182"/>
      <c r="AC40" s="182"/>
      <c r="AD40" s="182"/>
      <c r="AG40" s="41"/>
    </row>
    <row r="41" spans="1:33" hidden="1" x14ac:dyDescent="0.3">
      <c r="A41" s="39"/>
      <c r="B41" s="39"/>
      <c r="C41" s="174"/>
      <c r="D41" s="105"/>
      <c r="E41" s="175"/>
      <c r="F41" s="176">
        <v>43851</v>
      </c>
      <c r="G41" s="175"/>
      <c r="H41" s="107"/>
      <c r="I41" s="177"/>
      <c r="J41" s="178"/>
      <c r="K41" s="179" t="s">
        <v>861</v>
      </c>
      <c r="L41" s="179">
        <v>0</v>
      </c>
      <c r="M41" s="179">
        <v>0</v>
      </c>
      <c r="N41" s="180"/>
      <c r="O41" s="181"/>
      <c r="P41" s="181"/>
      <c r="Q41" s="182"/>
      <c r="R41" s="182"/>
      <c r="S41" s="182"/>
      <c r="T41" s="182"/>
      <c r="U41" s="183"/>
      <c r="V41" s="184"/>
      <c r="W41" s="182" t="s">
        <v>172</v>
      </c>
      <c r="X41" s="182"/>
      <c r="Y41" s="182"/>
      <c r="Z41" s="182"/>
      <c r="AA41" s="182"/>
      <c r="AB41" s="182"/>
      <c r="AC41" s="182"/>
      <c r="AD41" s="182"/>
      <c r="AG41" s="41"/>
    </row>
    <row r="42" spans="1:33" hidden="1" x14ac:dyDescent="0.3">
      <c r="A42" s="39"/>
      <c r="B42" s="39"/>
      <c r="C42" s="174"/>
      <c r="D42" s="105"/>
      <c r="E42" s="175"/>
      <c r="F42" s="176">
        <v>43851</v>
      </c>
      <c r="G42" s="175"/>
      <c r="H42" s="107"/>
      <c r="I42" s="177"/>
      <c r="J42" s="178"/>
      <c r="K42" s="179" t="s">
        <v>860</v>
      </c>
      <c r="L42" s="179">
        <v>0</v>
      </c>
      <c r="M42" s="179">
        <v>0</v>
      </c>
      <c r="N42" s="180"/>
      <c r="O42" s="181"/>
      <c r="P42" s="181"/>
      <c r="Q42" s="182"/>
      <c r="R42" s="182"/>
      <c r="S42" s="182"/>
      <c r="T42" s="182"/>
      <c r="U42" s="183"/>
      <c r="V42" s="184"/>
      <c r="W42" s="182" t="s">
        <v>172</v>
      </c>
      <c r="X42" s="182"/>
      <c r="Y42" s="182"/>
      <c r="Z42" s="182"/>
      <c r="AA42" s="182"/>
      <c r="AB42" s="182"/>
      <c r="AC42" s="182"/>
      <c r="AD42" s="182"/>
      <c r="AG42" s="41"/>
    </row>
    <row r="43" spans="1:33" ht="30" hidden="1" customHeight="1" x14ac:dyDescent="0.25">
      <c r="A43" s="326" t="s">
        <v>165</v>
      </c>
      <c r="B43" s="326"/>
      <c r="C43" s="326"/>
      <c r="D43" s="326"/>
      <c r="E43" s="326"/>
      <c r="F43" s="326"/>
      <c r="G43" s="326"/>
      <c r="H43" s="326"/>
      <c r="I43" s="326"/>
      <c r="J43" s="326"/>
      <c r="K43" s="290"/>
      <c r="L43" s="290" t="s">
        <v>1684</v>
      </c>
      <c r="M43" s="290" t="s">
        <v>1684</v>
      </c>
      <c r="N43" s="290"/>
      <c r="O43" s="290"/>
      <c r="P43" s="290"/>
      <c r="Q43" s="290"/>
      <c r="R43" s="290"/>
      <c r="S43" s="290"/>
      <c r="T43" s="290"/>
      <c r="U43" s="290"/>
      <c r="V43" s="290"/>
    </row>
    <row r="44" spans="1:33" hidden="1" x14ac:dyDescent="0.3">
      <c r="A44" s="163"/>
      <c r="B44" s="163"/>
      <c r="C44" s="163"/>
      <c r="D44" s="42"/>
      <c r="E44" s="163"/>
      <c r="F44" s="164"/>
      <c r="G44" s="164"/>
      <c r="H44" s="40" t="s">
        <v>162</v>
      </c>
      <c r="I44" s="108" t="s">
        <v>840</v>
      </c>
      <c r="J44" s="163"/>
      <c r="K44" s="165" t="s">
        <v>839</v>
      </c>
      <c r="L44" s="165">
        <v>1</v>
      </c>
      <c r="M44" s="165">
        <v>0</v>
      </c>
      <c r="N44" s="104" t="s">
        <v>177</v>
      </c>
      <c r="O44" s="110">
        <f>Q44*scale</f>
        <v>5.5000000000000007E-2</v>
      </c>
      <c r="P44" s="110">
        <f>R44*SQRT(scale)</f>
        <v>1.7392527130926088</v>
      </c>
      <c r="Q44" s="110">
        <v>2.2000000000000002</v>
      </c>
      <c r="R44" s="104">
        <v>11</v>
      </c>
      <c r="S44" s="163">
        <v>10.3</v>
      </c>
      <c r="T44" s="163">
        <v>15</v>
      </c>
      <c r="U44" s="163"/>
      <c r="V44" s="102"/>
      <c r="W44" s="104" t="s">
        <v>172</v>
      </c>
      <c r="X44" s="104" t="s">
        <v>804</v>
      </c>
      <c r="Y44" s="163"/>
      <c r="Z44" s="163"/>
      <c r="AA44" s="163"/>
      <c r="AB44" s="163"/>
      <c r="AC44" s="163"/>
    </row>
    <row r="45" spans="1:33" hidden="1" x14ac:dyDescent="0.3">
      <c r="A45" s="104"/>
      <c r="B45" s="104"/>
      <c r="C45" s="104"/>
      <c r="D45" s="105"/>
      <c r="E45" s="104"/>
      <c r="F45" s="106">
        <v>43850</v>
      </c>
      <c r="G45" s="106"/>
      <c r="H45" s="107" t="s">
        <v>162</v>
      </c>
      <c r="I45" s="108" t="s">
        <v>166</v>
      </c>
      <c r="J45" s="104"/>
      <c r="K45" s="109" t="s">
        <v>167</v>
      </c>
      <c r="L45" s="109">
        <v>3</v>
      </c>
      <c r="M45" s="109">
        <v>153</v>
      </c>
      <c r="N45" s="104" t="s">
        <v>177</v>
      </c>
      <c r="O45" s="110">
        <f>Q45*scale</f>
        <v>5.5000000000000007E-2</v>
      </c>
      <c r="P45" s="110">
        <f>R45*SQRT(scale)</f>
        <v>1.7392527130926088</v>
      </c>
      <c r="Q45" s="110">
        <v>2.2000000000000002</v>
      </c>
      <c r="R45" s="104">
        <v>11</v>
      </c>
      <c r="S45" s="104">
        <v>10.3</v>
      </c>
      <c r="T45" s="104">
        <v>15</v>
      </c>
      <c r="U45" s="104"/>
      <c r="V45" s="166" t="s">
        <v>169</v>
      </c>
      <c r="W45" s="104" t="s">
        <v>170</v>
      </c>
      <c r="X45" s="104" t="s">
        <v>832</v>
      </c>
      <c r="Y45" s="121"/>
      <c r="Z45" s="104"/>
      <c r="AA45" s="104"/>
      <c r="AB45" s="104"/>
      <c r="AC45" s="104"/>
    </row>
    <row r="46" spans="1:33" hidden="1" x14ac:dyDescent="0.3">
      <c r="A46" s="104"/>
      <c r="B46" s="104"/>
      <c r="C46" s="104"/>
      <c r="D46" s="105"/>
      <c r="E46" s="104"/>
      <c r="F46" s="106">
        <v>43850</v>
      </c>
      <c r="G46" s="106"/>
      <c r="H46" s="107" t="s">
        <v>162</v>
      </c>
      <c r="I46" s="108" t="s">
        <v>166</v>
      </c>
      <c r="J46" s="104"/>
      <c r="K46" s="109" t="s">
        <v>171</v>
      </c>
      <c r="L46" s="109">
        <v>2</v>
      </c>
      <c r="M46" s="109">
        <v>62</v>
      </c>
      <c r="N46" s="104" t="s">
        <v>177</v>
      </c>
      <c r="O46" s="110">
        <f>Q46*scale</f>
        <v>5.5000000000000007E-2</v>
      </c>
      <c r="P46" s="110">
        <f>R46*SQRT(scale)</f>
        <v>1.7392527130926088</v>
      </c>
      <c r="Q46" s="110">
        <v>2.2000000000000002</v>
      </c>
      <c r="R46" s="104">
        <v>11</v>
      </c>
      <c r="S46" s="104">
        <v>10.3</v>
      </c>
      <c r="T46" s="104">
        <v>15</v>
      </c>
      <c r="U46" s="104"/>
      <c r="V46" s="166" t="s">
        <v>169</v>
      </c>
      <c r="W46" s="104" t="s">
        <v>172</v>
      </c>
      <c r="X46" s="104" t="s">
        <v>832</v>
      </c>
      <c r="Y46" s="121"/>
      <c r="Z46" s="104"/>
      <c r="AA46" s="104"/>
      <c r="AB46" s="104"/>
      <c r="AC46" s="104"/>
    </row>
    <row r="47" spans="1:33" hidden="1" x14ac:dyDescent="0.3">
      <c r="A47" s="104"/>
      <c r="B47" s="104"/>
      <c r="C47" s="104"/>
      <c r="D47" s="105"/>
      <c r="E47" s="104"/>
      <c r="F47" s="106"/>
      <c r="G47" s="106"/>
      <c r="H47" s="107"/>
      <c r="I47" s="108" t="s">
        <v>166</v>
      </c>
      <c r="J47" s="104"/>
      <c r="K47" s="109" t="s">
        <v>843</v>
      </c>
      <c r="L47" s="109">
        <v>0</v>
      </c>
      <c r="M47" s="109">
        <v>546</v>
      </c>
      <c r="N47" s="104" t="s">
        <v>177</v>
      </c>
      <c r="O47" s="110">
        <f>Q47*scale</f>
        <v>5.5000000000000007E-2</v>
      </c>
      <c r="P47" s="110">
        <f>R47*SQRT(scale)</f>
        <v>1.7392527130926088</v>
      </c>
      <c r="Q47" s="110">
        <v>2.2000000000000002</v>
      </c>
      <c r="R47" s="104">
        <v>11</v>
      </c>
      <c r="S47" s="104">
        <v>10.3</v>
      </c>
      <c r="T47" s="104">
        <v>15</v>
      </c>
      <c r="U47" s="104"/>
      <c r="V47" s="166"/>
      <c r="W47" s="104" t="s">
        <v>172</v>
      </c>
      <c r="X47" s="104" t="s">
        <v>832</v>
      </c>
      <c r="Y47" s="121"/>
      <c r="Z47" s="104"/>
      <c r="AA47" s="104"/>
      <c r="AB47" s="104"/>
      <c r="AC47" s="104"/>
    </row>
    <row r="48" spans="1:33" ht="25.5" hidden="1" x14ac:dyDescent="0.3">
      <c r="A48" s="104"/>
      <c r="B48" s="104"/>
      <c r="C48" s="104"/>
      <c r="D48" s="105"/>
      <c r="E48" s="104"/>
      <c r="F48" s="106"/>
      <c r="G48" s="106"/>
      <c r="H48" s="107" t="s">
        <v>162</v>
      </c>
      <c r="I48" s="108" t="s">
        <v>842</v>
      </c>
      <c r="J48" s="104"/>
      <c r="K48" s="109" t="s">
        <v>841</v>
      </c>
      <c r="L48" s="109">
        <v>1</v>
      </c>
      <c r="M48" s="109">
        <v>0</v>
      </c>
      <c r="N48" s="104" t="s">
        <v>177</v>
      </c>
      <c r="O48" s="110">
        <f>Q48*scale</f>
        <v>5.5000000000000007E-2</v>
      </c>
      <c r="P48" s="110">
        <f>R48*SQRT(scale)</f>
        <v>1.7392527130926088</v>
      </c>
      <c r="Q48" s="110">
        <v>2.2000000000000002</v>
      </c>
      <c r="R48" s="104">
        <v>11</v>
      </c>
      <c r="S48" s="104">
        <v>10.3</v>
      </c>
      <c r="T48" s="104">
        <v>15</v>
      </c>
      <c r="U48" s="104"/>
      <c r="V48" s="104" t="s">
        <v>232</v>
      </c>
      <c r="W48" s="104" t="s">
        <v>172</v>
      </c>
      <c r="X48" s="104" t="s">
        <v>832</v>
      </c>
      <c r="Y48" s="121"/>
      <c r="Z48" s="104"/>
      <c r="AA48" s="104"/>
      <c r="AB48" s="104"/>
      <c r="AC48" s="104"/>
    </row>
    <row r="49" spans="1:33" ht="25.5" hidden="1" x14ac:dyDescent="0.3">
      <c r="A49" s="104"/>
      <c r="B49" s="104" t="s">
        <v>1706</v>
      </c>
      <c r="C49" s="104"/>
      <c r="D49" s="105"/>
      <c r="E49" s="104"/>
      <c r="F49" s="106">
        <v>43850</v>
      </c>
      <c r="G49" s="106"/>
      <c r="H49" s="107" t="s">
        <v>162</v>
      </c>
      <c r="I49" s="108" t="s">
        <v>1697</v>
      </c>
      <c r="J49" s="104"/>
      <c r="K49" s="123" t="s">
        <v>173</v>
      </c>
      <c r="L49" s="109">
        <v>0</v>
      </c>
      <c r="M49" s="109">
        <v>0</v>
      </c>
      <c r="N49" s="104" t="s">
        <v>177</v>
      </c>
      <c r="O49" s="110">
        <v>5.5000000000000007E-2</v>
      </c>
      <c r="P49" s="110">
        <v>1.7392527130926085</v>
      </c>
      <c r="Q49" s="110">
        <f t="shared" ref="Q49:Q59" si="0">O49*40</f>
        <v>2.2000000000000002</v>
      </c>
      <c r="R49" s="111">
        <f t="shared" ref="R49:R59" si="1">P49*SQRT(40)</f>
        <v>11</v>
      </c>
      <c r="S49" s="104">
        <v>11.4</v>
      </c>
      <c r="T49" s="104">
        <v>15</v>
      </c>
      <c r="U49" s="104"/>
      <c r="V49" s="153"/>
      <c r="W49" s="104" t="s">
        <v>172</v>
      </c>
      <c r="X49" s="104" t="s">
        <v>804</v>
      </c>
      <c r="Y49" s="121"/>
      <c r="Z49" s="104"/>
      <c r="AA49" s="104"/>
      <c r="AB49" s="104"/>
      <c r="AC49" s="104"/>
    </row>
    <row r="50" spans="1:33" hidden="1" x14ac:dyDescent="0.3">
      <c r="A50" s="104"/>
      <c r="B50" s="104"/>
      <c r="C50" s="104"/>
      <c r="D50" s="105"/>
      <c r="E50" s="104"/>
      <c r="F50" s="106"/>
      <c r="G50" s="106"/>
      <c r="H50" s="107"/>
      <c r="I50" s="108" t="s">
        <v>1699</v>
      </c>
      <c r="J50" s="104"/>
      <c r="K50" s="109" t="s">
        <v>829</v>
      </c>
      <c r="L50" s="109">
        <v>6</v>
      </c>
      <c r="M50" s="109">
        <v>0</v>
      </c>
      <c r="N50" s="104" t="s">
        <v>177</v>
      </c>
      <c r="O50" s="110">
        <v>5.5000000000000007E-2</v>
      </c>
      <c r="P50" s="110">
        <v>1.7392527130926085</v>
      </c>
      <c r="Q50" s="110">
        <f t="shared" si="0"/>
        <v>2.2000000000000002</v>
      </c>
      <c r="R50" s="111">
        <f t="shared" si="1"/>
        <v>11</v>
      </c>
      <c r="S50" s="104">
        <v>11.4</v>
      </c>
      <c r="T50" s="104">
        <v>15</v>
      </c>
      <c r="U50" s="104"/>
      <c r="V50" s="153"/>
      <c r="W50" s="104" t="s">
        <v>172</v>
      </c>
      <c r="X50" s="104" t="s">
        <v>832</v>
      </c>
      <c r="Y50" s="121"/>
      <c r="Z50" s="104"/>
      <c r="AA50" s="104"/>
      <c r="AB50" s="104"/>
      <c r="AC50" s="104"/>
    </row>
    <row r="51" spans="1:33" ht="25.5" hidden="1" x14ac:dyDescent="0.3">
      <c r="A51" s="104"/>
      <c r="B51" s="104" t="s">
        <v>1706</v>
      </c>
      <c r="C51" s="104"/>
      <c r="D51" s="105"/>
      <c r="E51" s="104"/>
      <c r="F51" s="106">
        <v>43850</v>
      </c>
      <c r="G51" s="106"/>
      <c r="H51" s="107" t="s">
        <v>162</v>
      </c>
      <c r="I51" s="108" t="s">
        <v>1698</v>
      </c>
      <c r="J51" s="104"/>
      <c r="K51" s="123" t="s">
        <v>174</v>
      </c>
      <c r="L51" s="109">
        <v>1</v>
      </c>
      <c r="M51" s="109">
        <v>0</v>
      </c>
      <c r="N51" s="104" t="s">
        <v>177</v>
      </c>
      <c r="O51" s="110">
        <v>5.5000000000000007E-2</v>
      </c>
      <c r="P51" s="110">
        <v>1.7392527130926085</v>
      </c>
      <c r="Q51" s="110">
        <f t="shared" si="0"/>
        <v>2.2000000000000002</v>
      </c>
      <c r="R51" s="111">
        <f t="shared" si="1"/>
        <v>11</v>
      </c>
      <c r="S51" s="104">
        <v>11.4</v>
      </c>
      <c r="T51" s="104">
        <v>15</v>
      </c>
      <c r="U51" s="104"/>
      <c r="V51" s="153"/>
      <c r="W51" s="104" t="s">
        <v>172</v>
      </c>
      <c r="X51" s="104" t="s">
        <v>804</v>
      </c>
      <c r="Y51" s="121"/>
      <c r="Z51" s="104"/>
      <c r="AA51" s="104"/>
      <c r="AB51" s="104"/>
      <c r="AC51" s="104"/>
    </row>
    <row r="52" spans="1:33" hidden="1" x14ac:dyDescent="0.3">
      <c r="A52" s="104"/>
      <c r="B52" s="104"/>
      <c r="C52" s="104"/>
      <c r="D52" s="105"/>
      <c r="E52" s="104"/>
      <c r="F52" s="106">
        <v>43850</v>
      </c>
      <c r="G52" s="106"/>
      <c r="H52" s="107" t="s">
        <v>162</v>
      </c>
      <c r="I52" s="108" t="s">
        <v>821</v>
      </c>
      <c r="J52" s="104"/>
      <c r="K52" s="109" t="s">
        <v>175</v>
      </c>
      <c r="L52" s="109">
        <v>2</v>
      </c>
      <c r="M52" s="109">
        <v>0</v>
      </c>
      <c r="N52" s="104" t="s">
        <v>177</v>
      </c>
      <c r="O52" s="110">
        <v>5.5000000000000007E-2</v>
      </c>
      <c r="P52" s="110">
        <v>1.7392527130926085</v>
      </c>
      <c r="Q52" s="110">
        <f t="shared" si="0"/>
        <v>2.2000000000000002</v>
      </c>
      <c r="R52" s="111">
        <f t="shared" si="1"/>
        <v>11</v>
      </c>
      <c r="S52" s="104">
        <v>11.4</v>
      </c>
      <c r="T52" s="104"/>
      <c r="U52" s="104"/>
      <c r="V52" s="153"/>
      <c r="W52" s="104" t="s">
        <v>170</v>
      </c>
      <c r="X52" s="104" t="s">
        <v>832</v>
      </c>
      <c r="Y52" s="121"/>
      <c r="Z52" s="104"/>
      <c r="AA52" s="104"/>
      <c r="AB52" s="104"/>
      <c r="AC52" s="104"/>
    </row>
    <row r="53" spans="1:33" hidden="1" x14ac:dyDescent="0.3">
      <c r="A53" s="104"/>
      <c r="B53" s="104"/>
      <c r="C53" s="104"/>
      <c r="D53" s="105"/>
      <c r="E53" s="104"/>
      <c r="F53" s="106">
        <v>43850</v>
      </c>
      <c r="G53" s="106"/>
      <c r="H53" s="107" t="s">
        <v>162</v>
      </c>
      <c r="I53" s="112" t="s">
        <v>834</v>
      </c>
      <c r="J53" s="104"/>
      <c r="K53" s="109" t="s">
        <v>176</v>
      </c>
      <c r="L53" s="109">
        <v>2</v>
      </c>
      <c r="M53" s="109">
        <v>1306</v>
      </c>
      <c r="N53" s="104" t="s">
        <v>177</v>
      </c>
      <c r="O53" s="110">
        <v>7.5999999999999998E-2</v>
      </c>
      <c r="P53" s="110">
        <v>1.8973665961010275</v>
      </c>
      <c r="Q53" s="110">
        <f t="shared" si="0"/>
        <v>3.04</v>
      </c>
      <c r="R53" s="111">
        <f t="shared" si="1"/>
        <v>12</v>
      </c>
      <c r="S53" s="104">
        <v>13.9</v>
      </c>
      <c r="T53" s="104">
        <v>13.8</v>
      </c>
      <c r="U53" s="104"/>
      <c r="V53" s="153"/>
      <c r="W53" s="104" t="s">
        <v>172</v>
      </c>
      <c r="X53" s="104" t="s">
        <v>803</v>
      </c>
      <c r="Y53" s="121"/>
      <c r="Z53" s="104"/>
      <c r="AA53" s="104"/>
      <c r="AB53" s="104"/>
      <c r="AC53" s="104"/>
    </row>
    <row r="54" spans="1:33" hidden="1" x14ac:dyDescent="0.3">
      <c r="A54" s="104"/>
      <c r="B54" s="104"/>
      <c r="C54" s="104"/>
      <c r="D54" s="105"/>
      <c r="E54" s="104"/>
      <c r="F54" s="106">
        <v>43850</v>
      </c>
      <c r="G54" s="106"/>
      <c r="H54" s="107" t="s">
        <v>162</v>
      </c>
      <c r="I54" s="112" t="s">
        <v>837</v>
      </c>
      <c r="J54" s="104"/>
      <c r="K54" s="109" t="s">
        <v>836</v>
      </c>
      <c r="L54" s="109">
        <v>0</v>
      </c>
      <c r="M54" s="109">
        <v>0</v>
      </c>
      <c r="N54" s="104" t="s">
        <v>177</v>
      </c>
      <c r="O54" s="110">
        <v>7.5999999999999998E-2</v>
      </c>
      <c r="P54" s="110">
        <v>1.8973665961010275</v>
      </c>
      <c r="Q54" s="110">
        <f t="shared" si="0"/>
        <v>3.04</v>
      </c>
      <c r="R54" s="111">
        <f t="shared" si="1"/>
        <v>12</v>
      </c>
      <c r="S54" s="104">
        <v>13.9</v>
      </c>
      <c r="T54" s="104">
        <v>13.8</v>
      </c>
      <c r="U54" s="104"/>
      <c r="V54" s="153"/>
      <c r="W54" s="104" t="s">
        <v>172</v>
      </c>
      <c r="X54" s="104" t="s">
        <v>803</v>
      </c>
      <c r="Y54" s="121"/>
      <c r="Z54" s="104"/>
      <c r="AA54" s="104"/>
      <c r="AB54" s="104"/>
      <c r="AC54" s="104"/>
    </row>
    <row r="55" spans="1:33" ht="25.5" hidden="1" x14ac:dyDescent="0.3">
      <c r="A55" s="104"/>
      <c r="B55" s="104"/>
      <c r="C55" s="104"/>
      <c r="D55" s="105"/>
      <c r="E55" s="104"/>
      <c r="F55" s="106"/>
      <c r="G55" s="106"/>
      <c r="H55" s="107"/>
      <c r="I55" s="108" t="s">
        <v>845</v>
      </c>
      <c r="J55" s="104"/>
      <c r="K55" s="109" t="s">
        <v>844</v>
      </c>
      <c r="L55" s="109">
        <v>11</v>
      </c>
      <c r="M55" s="109">
        <v>0</v>
      </c>
      <c r="N55" s="104" t="s">
        <v>177</v>
      </c>
      <c r="O55" s="110">
        <v>5.5000000000000007E-2</v>
      </c>
      <c r="P55" s="110">
        <v>1.7392527130926085</v>
      </c>
      <c r="Q55" s="110">
        <f t="shared" si="0"/>
        <v>2.2000000000000002</v>
      </c>
      <c r="R55" s="111">
        <f t="shared" si="1"/>
        <v>11</v>
      </c>
      <c r="S55" s="104">
        <v>11.4</v>
      </c>
      <c r="T55" s="104"/>
      <c r="U55" s="104"/>
      <c r="V55" s="153"/>
      <c r="W55" s="104" t="s">
        <v>397</v>
      </c>
      <c r="X55" s="104" t="s">
        <v>803</v>
      </c>
      <c r="Y55" s="121"/>
      <c r="Z55" s="104"/>
      <c r="AA55" s="104"/>
      <c r="AB55" s="104"/>
      <c r="AC55" s="104"/>
    </row>
    <row r="56" spans="1:33" ht="25.5" hidden="1" x14ac:dyDescent="0.3">
      <c r="A56" s="104"/>
      <c r="B56" s="104"/>
      <c r="C56" s="104"/>
      <c r="D56" s="105"/>
      <c r="E56" s="104"/>
      <c r="F56" s="106">
        <v>43850</v>
      </c>
      <c r="G56" s="106"/>
      <c r="H56" s="107" t="s">
        <v>162</v>
      </c>
      <c r="I56" s="108" t="s">
        <v>818</v>
      </c>
      <c r="J56" s="104"/>
      <c r="K56" s="109" t="s">
        <v>810</v>
      </c>
      <c r="L56" s="109">
        <v>220</v>
      </c>
      <c r="M56" s="109">
        <v>151</v>
      </c>
      <c r="N56" s="104" t="s">
        <v>177</v>
      </c>
      <c r="O56" s="110">
        <v>5.5000000000000007E-2</v>
      </c>
      <c r="P56" s="110">
        <v>1.7392527130926085</v>
      </c>
      <c r="Q56" s="110">
        <f t="shared" si="0"/>
        <v>2.2000000000000002</v>
      </c>
      <c r="R56" s="111">
        <f t="shared" si="1"/>
        <v>11</v>
      </c>
      <c r="S56" s="104">
        <v>11.4</v>
      </c>
      <c r="T56" s="104"/>
      <c r="U56" s="104"/>
      <c r="V56" s="153"/>
      <c r="W56" s="104" t="s">
        <v>170</v>
      </c>
      <c r="X56" s="104"/>
      <c r="Y56" s="121"/>
      <c r="Z56" s="104"/>
      <c r="AA56" s="104"/>
      <c r="AB56" s="104"/>
      <c r="AC56" s="104"/>
    </row>
    <row r="57" spans="1:33" ht="26" hidden="1" x14ac:dyDescent="0.3">
      <c r="A57" s="104"/>
      <c r="B57" s="104"/>
      <c r="C57" s="104"/>
      <c r="D57" s="105"/>
      <c r="E57" s="104"/>
      <c r="F57" s="106">
        <v>43850</v>
      </c>
      <c r="G57" s="106"/>
      <c r="H57" s="107" t="s">
        <v>162</v>
      </c>
      <c r="I57" s="108" t="s">
        <v>822</v>
      </c>
      <c r="J57" s="104"/>
      <c r="K57" s="109" t="s">
        <v>811</v>
      </c>
      <c r="L57" s="109">
        <v>9</v>
      </c>
      <c r="M57" s="109">
        <v>11</v>
      </c>
      <c r="N57" s="104" t="s">
        <v>177</v>
      </c>
      <c r="O57" s="110">
        <v>5.5000000000000007E-2</v>
      </c>
      <c r="P57" s="110">
        <v>1.7392527130926085</v>
      </c>
      <c r="Q57" s="110">
        <f t="shared" si="0"/>
        <v>2.2000000000000002</v>
      </c>
      <c r="R57" s="111">
        <f t="shared" si="1"/>
        <v>11</v>
      </c>
      <c r="S57" s="104">
        <v>11.4</v>
      </c>
      <c r="T57" s="104"/>
      <c r="U57" s="104"/>
      <c r="V57" s="153"/>
      <c r="W57" s="104" t="s">
        <v>170</v>
      </c>
      <c r="X57" s="104"/>
      <c r="Y57" s="121"/>
      <c r="Z57" s="104"/>
      <c r="AA57" s="104"/>
      <c r="AB57" s="104"/>
      <c r="AC57" s="104"/>
    </row>
    <row r="58" spans="1:33" hidden="1" x14ac:dyDescent="0.3">
      <c r="A58" s="104"/>
      <c r="B58" s="104"/>
      <c r="C58" s="104"/>
      <c r="D58" s="105"/>
      <c r="E58" s="104"/>
      <c r="F58" s="106"/>
      <c r="G58" s="106"/>
      <c r="H58" s="107" t="s">
        <v>162</v>
      </c>
      <c r="I58" s="108" t="s">
        <v>815</v>
      </c>
      <c r="J58" s="104"/>
      <c r="K58" s="109" t="s">
        <v>813</v>
      </c>
      <c r="L58" s="109">
        <v>6</v>
      </c>
      <c r="M58" s="109">
        <v>1695</v>
      </c>
      <c r="N58" s="104" t="s">
        <v>177</v>
      </c>
      <c r="O58" s="110">
        <v>7.5999999999999998E-2</v>
      </c>
      <c r="P58" s="110">
        <v>1.8973665961010275</v>
      </c>
      <c r="Q58" s="110">
        <f t="shared" si="0"/>
        <v>3.04</v>
      </c>
      <c r="R58" s="111">
        <f t="shared" si="1"/>
        <v>12</v>
      </c>
      <c r="S58" s="104">
        <v>13.9</v>
      </c>
      <c r="T58" s="104">
        <v>13.8</v>
      </c>
      <c r="U58" s="104"/>
      <c r="V58" s="153"/>
      <c r="W58" s="104" t="s">
        <v>170</v>
      </c>
      <c r="X58" s="104"/>
      <c r="Y58" s="121"/>
      <c r="Z58" s="104"/>
      <c r="AA58" s="104"/>
      <c r="AB58" s="104"/>
      <c r="AC58" s="104"/>
    </row>
    <row r="59" spans="1:33" hidden="1" x14ac:dyDescent="0.3">
      <c r="A59" s="104"/>
      <c r="B59" s="104"/>
      <c r="C59" s="104"/>
      <c r="D59" s="105"/>
      <c r="E59" s="104"/>
      <c r="F59" s="104"/>
      <c r="G59" s="104"/>
      <c r="H59" s="107" t="s">
        <v>162</v>
      </c>
      <c r="I59" s="108" t="s">
        <v>815</v>
      </c>
      <c r="J59" s="104"/>
      <c r="K59" s="109" t="s">
        <v>812</v>
      </c>
      <c r="L59" s="109">
        <v>2</v>
      </c>
      <c r="M59" s="109">
        <v>24</v>
      </c>
      <c r="N59" s="104" t="s">
        <v>177</v>
      </c>
      <c r="O59" s="110">
        <v>7.5999999999999998E-2</v>
      </c>
      <c r="P59" s="110">
        <v>1.8973665961010275</v>
      </c>
      <c r="Q59" s="110">
        <f t="shared" si="0"/>
        <v>3.04</v>
      </c>
      <c r="R59" s="111">
        <f t="shared" si="1"/>
        <v>12</v>
      </c>
      <c r="S59" s="104">
        <v>13.9</v>
      </c>
      <c r="T59" s="104">
        <v>13.8</v>
      </c>
      <c r="U59" s="104"/>
      <c r="V59" s="153"/>
      <c r="W59" s="104" t="s">
        <v>170</v>
      </c>
      <c r="X59" s="104"/>
      <c r="Y59" s="121"/>
      <c r="Z59" s="104"/>
      <c r="AA59" s="104"/>
      <c r="AB59" s="104"/>
      <c r="AC59" s="104"/>
    </row>
    <row r="60" spans="1:33" hidden="1" x14ac:dyDescent="0.3">
      <c r="A60" s="104"/>
      <c r="B60" s="104"/>
      <c r="C60" s="104"/>
      <c r="D60" s="105"/>
      <c r="E60" s="104" t="s">
        <v>262</v>
      </c>
      <c r="F60" s="104"/>
      <c r="G60" s="104"/>
      <c r="H60" s="107" t="s">
        <v>162</v>
      </c>
      <c r="I60" s="112" t="s">
        <v>178</v>
      </c>
      <c r="J60" s="104"/>
      <c r="K60" s="109" t="s">
        <v>179</v>
      </c>
      <c r="L60" s="109" t="s">
        <v>894</v>
      </c>
      <c r="M60" s="109" t="s">
        <v>894</v>
      </c>
      <c r="N60" s="104" t="s">
        <v>180</v>
      </c>
      <c r="O60" s="110" t="s">
        <v>213</v>
      </c>
      <c r="P60" s="110" t="s">
        <v>213</v>
      </c>
      <c r="Q60" s="110" t="s">
        <v>213</v>
      </c>
      <c r="R60" s="110" t="s">
        <v>213</v>
      </c>
      <c r="S60" s="110" t="s">
        <v>213</v>
      </c>
      <c r="T60" s="110" t="s">
        <v>213</v>
      </c>
      <c r="U60" s="104"/>
      <c r="V60" s="153"/>
      <c r="W60" s="104" t="s">
        <v>397</v>
      </c>
      <c r="X60" s="104"/>
      <c r="Y60" s="121"/>
      <c r="Z60" s="104"/>
      <c r="AA60" s="104"/>
      <c r="AB60" s="104"/>
      <c r="AC60" s="104"/>
    </row>
    <row r="61" spans="1:33" ht="25.5" hidden="1" x14ac:dyDescent="0.3">
      <c r="A61" s="104"/>
      <c r="B61" s="104"/>
      <c r="C61" s="104"/>
      <c r="D61" s="105"/>
      <c r="E61" s="104" t="s">
        <v>262</v>
      </c>
      <c r="F61" s="104"/>
      <c r="G61" s="104"/>
      <c r="H61" s="107" t="s">
        <v>162</v>
      </c>
      <c r="I61" s="112" t="s">
        <v>181</v>
      </c>
      <c r="J61" s="104"/>
      <c r="K61" s="109" t="s">
        <v>182</v>
      </c>
      <c r="L61" s="109" t="s">
        <v>894</v>
      </c>
      <c r="M61" s="109" t="s">
        <v>894</v>
      </c>
      <c r="N61" s="104" t="s">
        <v>180</v>
      </c>
      <c r="O61" s="110" t="s">
        <v>213</v>
      </c>
      <c r="P61" s="110" t="s">
        <v>213</v>
      </c>
      <c r="Q61" s="110" t="s">
        <v>213</v>
      </c>
      <c r="R61" s="110" t="s">
        <v>213</v>
      </c>
      <c r="S61" s="110" t="s">
        <v>213</v>
      </c>
      <c r="T61" s="110" t="s">
        <v>213</v>
      </c>
      <c r="U61" s="104"/>
      <c r="V61" s="153"/>
      <c r="W61" s="104" t="s">
        <v>397</v>
      </c>
      <c r="X61" s="104"/>
      <c r="Y61" s="121"/>
      <c r="Z61" s="104"/>
      <c r="AA61" s="104"/>
      <c r="AB61" s="104"/>
      <c r="AC61" s="104"/>
      <c r="AG61" s="43" t="s">
        <v>183</v>
      </c>
    </row>
    <row r="62" spans="1:33" hidden="1" x14ac:dyDescent="0.3">
      <c r="A62" s="104"/>
      <c r="B62" s="104"/>
      <c r="C62" s="104"/>
      <c r="D62" s="105"/>
      <c r="E62" s="104" t="s">
        <v>262</v>
      </c>
      <c r="F62" s="104"/>
      <c r="G62" s="104"/>
      <c r="H62" s="107" t="s">
        <v>162</v>
      </c>
      <c r="I62" s="112" t="s">
        <v>184</v>
      </c>
      <c r="J62" s="104"/>
      <c r="K62" s="109" t="s">
        <v>185</v>
      </c>
      <c r="L62" s="109" t="s">
        <v>894</v>
      </c>
      <c r="M62" s="109" t="s">
        <v>894</v>
      </c>
      <c r="N62" s="104" t="s">
        <v>180</v>
      </c>
      <c r="O62" s="110" t="s">
        <v>213</v>
      </c>
      <c r="P62" s="110" t="s">
        <v>213</v>
      </c>
      <c r="Q62" s="110" t="s">
        <v>213</v>
      </c>
      <c r="R62" s="110" t="s">
        <v>213</v>
      </c>
      <c r="S62" s="110" t="s">
        <v>213</v>
      </c>
      <c r="T62" s="110" t="s">
        <v>213</v>
      </c>
      <c r="U62" s="104"/>
      <c r="V62" s="153"/>
      <c r="W62" s="104" t="s">
        <v>397</v>
      </c>
      <c r="X62" s="104"/>
      <c r="Y62" s="121"/>
      <c r="Z62" s="104"/>
      <c r="AA62" s="104"/>
      <c r="AB62" s="104"/>
      <c r="AC62" s="104"/>
      <c r="AG62" s="8" t="s">
        <v>186</v>
      </c>
    </row>
    <row r="63" spans="1:33" ht="25.5" hidden="1" x14ac:dyDescent="0.3">
      <c r="A63" s="104"/>
      <c r="B63" s="104"/>
      <c r="C63" s="104"/>
      <c r="D63" s="105"/>
      <c r="E63" s="104" t="s">
        <v>262</v>
      </c>
      <c r="F63" s="104"/>
      <c r="G63" s="104"/>
      <c r="H63" s="107" t="s">
        <v>162</v>
      </c>
      <c r="I63" s="112" t="s">
        <v>187</v>
      </c>
      <c r="J63" s="104"/>
      <c r="K63" s="109" t="s">
        <v>188</v>
      </c>
      <c r="L63" s="109" t="s">
        <v>894</v>
      </c>
      <c r="M63" s="109" t="s">
        <v>894</v>
      </c>
      <c r="N63" s="104" t="s">
        <v>180</v>
      </c>
      <c r="O63" s="110" t="s">
        <v>213</v>
      </c>
      <c r="P63" s="110" t="s">
        <v>213</v>
      </c>
      <c r="Q63" s="110" t="s">
        <v>213</v>
      </c>
      <c r="R63" s="110" t="s">
        <v>213</v>
      </c>
      <c r="S63" s="110" t="s">
        <v>213</v>
      </c>
      <c r="T63" s="110" t="s">
        <v>213</v>
      </c>
      <c r="U63" s="104"/>
      <c r="V63" s="104"/>
      <c r="W63" s="104" t="s">
        <v>397</v>
      </c>
      <c r="X63" s="104"/>
      <c r="Y63" s="104"/>
      <c r="Z63" s="104"/>
      <c r="AA63" s="104"/>
      <c r="AB63" s="104"/>
      <c r="AC63" s="104"/>
      <c r="AG63" s="43" t="s">
        <v>189</v>
      </c>
    </row>
    <row r="64" spans="1:33" ht="25.5" hidden="1" x14ac:dyDescent="0.3">
      <c r="A64" s="104"/>
      <c r="B64" s="104"/>
      <c r="C64" s="104"/>
      <c r="D64" s="104"/>
      <c r="E64" s="104" t="s">
        <v>262</v>
      </c>
      <c r="F64" s="104"/>
      <c r="G64" s="104"/>
      <c r="H64" s="107" t="s">
        <v>162</v>
      </c>
      <c r="I64" s="112" t="s">
        <v>190</v>
      </c>
      <c r="J64" s="104"/>
      <c r="K64" s="109" t="s">
        <v>191</v>
      </c>
      <c r="L64" s="109" t="s">
        <v>894</v>
      </c>
      <c r="M64" s="109" t="s">
        <v>894</v>
      </c>
      <c r="N64" s="104" t="s">
        <v>180</v>
      </c>
      <c r="O64" s="110" t="s">
        <v>213</v>
      </c>
      <c r="P64" s="110" t="s">
        <v>213</v>
      </c>
      <c r="Q64" s="110" t="s">
        <v>213</v>
      </c>
      <c r="R64" s="110" t="s">
        <v>213</v>
      </c>
      <c r="S64" s="110" t="s">
        <v>213</v>
      </c>
      <c r="T64" s="110" t="s">
        <v>213</v>
      </c>
      <c r="U64" s="104"/>
      <c r="V64" s="104"/>
      <c r="W64" s="104" t="s">
        <v>397</v>
      </c>
      <c r="X64" s="104"/>
      <c r="Y64" s="104"/>
      <c r="Z64" s="104"/>
      <c r="AA64" s="104"/>
      <c r="AB64" s="104"/>
      <c r="AC64" s="104"/>
    </row>
    <row r="65" spans="1:33" hidden="1" x14ac:dyDescent="0.3">
      <c r="A65" s="104"/>
      <c r="B65" s="104"/>
      <c r="C65" s="104"/>
      <c r="D65" s="104"/>
      <c r="E65" s="104"/>
      <c r="F65" s="104"/>
      <c r="G65" s="104"/>
      <c r="H65" s="107"/>
      <c r="I65" s="112" t="s">
        <v>1457</v>
      </c>
      <c r="J65" s="104"/>
      <c r="K65" s="109" t="s">
        <v>1456</v>
      </c>
      <c r="L65" s="109" t="s">
        <v>894</v>
      </c>
      <c r="M65" s="109" t="s">
        <v>894</v>
      </c>
      <c r="N65" s="104"/>
      <c r="O65" s="110"/>
      <c r="P65" s="110"/>
      <c r="Q65" s="110"/>
      <c r="R65" s="110"/>
      <c r="S65" s="110"/>
      <c r="T65" s="110"/>
      <c r="U65" s="104"/>
      <c r="V65" s="104"/>
      <c r="W65" s="104"/>
      <c r="X65" s="104"/>
      <c r="Y65" s="104"/>
      <c r="Z65" s="104"/>
      <c r="AA65" s="104"/>
      <c r="AB65" s="104"/>
      <c r="AC65" s="104"/>
    </row>
    <row r="66" spans="1:33" hidden="1" x14ac:dyDescent="0.3">
      <c r="A66" s="104"/>
      <c r="B66" s="104"/>
      <c r="C66" s="104"/>
      <c r="D66" s="104"/>
      <c r="E66" s="104" t="s">
        <v>262</v>
      </c>
      <c r="F66" s="104"/>
      <c r="G66" s="104"/>
      <c r="H66" s="107"/>
      <c r="I66" s="112" t="s">
        <v>192</v>
      </c>
      <c r="J66" s="104"/>
      <c r="K66" s="109" t="s">
        <v>193</v>
      </c>
      <c r="L66" s="109" t="s">
        <v>894</v>
      </c>
      <c r="M66" s="109" t="s">
        <v>894</v>
      </c>
      <c r="N66" s="104" t="s">
        <v>180</v>
      </c>
      <c r="O66" s="110" t="s">
        <v>213</v>
      </c>
      <c r="P66" s="110" t="s">
        <v>213</v>
      </c>
      <c r="Q66" s="110" t="s">
        <v>213</v>
      </c>
      <c r="R66" s="110" t="s">
        <v>213</v>
      </c>
      <c r="S66" s="110" t="s">
        <v>213</v>
      </c>
      <c r="T66" s="110" t="s">
        <v>213</v>
      </c>
      <c r="U66" s="104"/>
      <c r="V66" s="104"/>
      <c r="W66" s="104" t="s">
        <v>397</v>
      </c>
      <c r="X66" s="104"/>
      <c r="Y66" s="104"/>
      <c r="Z66" s="104"/>
      <c r="AA66" s="104"/>
      <c r="AB66" s="104"/>
      <c r="AC66" s="104"/>
    </row>
    <row r="67" spans="1:33" hidden="1" x14ac:dyDescent="0.3">
      <c r="A67" s="104"/>
      <c r="B67" s="104"/>
      <c r="C67" s="104"/>
      <c r="D67" s="104"/>
      <c r="E67" s="104"/>
      <c r="F67" s="104"/>
      <c r="G67" s="104"/>
      <c r="H67" s="107"/>
      <c r="I67" s="112"/>
      <c r="J67" s="104"/>
      <c r="K67" s="109"/>
      <c r="L67" s="109" t="s">
        <v>1684</v>
      </c>
      <c r="M67" s="109" t="s">
        <v>1684</v>
      </c>
      <c r="N67" s="104"/>
      <c r="O67" s="110"/>
      <c r="P67" s="110"/>
      <c r="Q67" s="104"/>
      <c r="R67" s="104"/>
      <c r="S67" s="104"/>
      <c r="T67" s="104"/>
      <c r="U67" s="104"/>
      <c r="V67" s="104"/>
      <c r="W67" s="104" t="s">
        <v>397</v>
      </c>
      <c r="X67" s="104"/>
      <c r="Y67" s="104"/>
      <c r="Z67" s="104"/>
      <c r="AA67" s="104"/>
      <c r="AB67" s="104"/>
      <c r="AC67" s="104"/>
    </row>
    <row r="68" spans="1:33" hidden="1" x14ac:dyDescent="0.3">
      <c r="A68" s="104"/>
      <c r="B68" s="104"/>
      <c r="C68" s="104"/>
      <c r="D68" s="104"/>
      <c r="E68" s="104"/>
      <c r="F68" s="104"/>
      <c r="G68" s="104"/>
      <c r="H68" s="107" t="s">
        <v>162</v>
      </c>
      <c r="I68" s="112"/>
      <c r="J68" s="104"/>
      <c r="K68" s="109" t="s">
        <v>194</v>
      </c>
      <c r="L68" s="109">
        <v>6</v>
      </c>
      <c r="M68" s="109">
        <v>2</v>
      </c>
      <c r="N68" s="104" t="s">
        <v>177</v>
      </c>
      <c r="O68" s="110">
        <f>Q68*scale</f>
        <v>0.1925</v>
      </c>
      <c r="P68" s="110">
        <f>R68*SQRT(scale)</f>
        <v>1.9606121493043953</v>
      </c>
      <c r="Q68" s="104">
        <v>7.7</v>
      </c>
      <c r="R68" s="104">
        <v>12.4</v>
      </c>
      <c r="S68" s="104">
        <v>11</v>
      </c>
      <c r="T68" s="104">
        <v>15.1</v>
      </c>
      <c r="U68" s="104" t="s">
        <v>195</v>
      </c>
      <c r="V68" s="104" t="s">
        <v>196</v>
      </c>
      <c r="W68" s="104" t="s">
        <v>172</v>
      </c>
      <c r="X68" s="104" t="s">
        <v>803</v>
      </c>
      <c r="Y68" s="104">
        <v>1</v>
      </c>
      <c r="Z68" s="104"/>
      <c r="AA68" s="104">
        <v>15</v>
      </c>
      <c r="AB68" s="104"/>
      <c r="AC68" s="104"/>
      <c r="AG68" s="44" t="s">
        <v>197</v>
      </c>
    </row>
    <row r="69" spans="1:33" hidden="1" x14ac:dyDescent="0.3">
      <c r="A69" s="104"/>
      <c r="B69" s="104"/>
      <c r="C69" s="104"/>
      <c r="D69" s="104"/>
      <c r="E69" s="104"/>
      <c r="F69" s="104"/>
      <c r="G69" s="104"/>
      <c r="H69" s="107" t="s">
        <v>162</v>
      </c>
      <c r="I69" s="112"/>
      <c r="J69" s="104"/>
      <c r="K69" s="109" t="s">
        <v>198</v>
      </c>
      <c r="L69" s="109">
        <v>9</v>
      </c>
      <c r="M69" s="109">
        <v>0</v>
      </c>
      <c r="N69" s="104" t="s">
        <v>177</v>
      </c>
      <c r="O69" s="110">
        <f>Q69*scale</f>
        <v>0.1925</v>
      </c>
      <c r="P69" s="110">
        <f>R69*SQRT(scale)</f>
        <v>1.9606121493043953</v>
      </c>
      <c r="Q69" s="104">
        <v>7.7</v>
      </c>
      <c r="R69" s="104">
        <v>12.4</v>
      </c>
      <c r="S69" s="104">
        <v>11.4</v>
      </c>
      <c r="T69" s="104">
        <v>15.1</v>
      </c>
      <c r="U69" s="104" t="s">
        <v>199</v>
      </c>
      <c r="V69" s="104" t="s">
        <v>196</v>
      </c>
      <c r="W69" s="104" t="s">
        <v>172</v>
      </c>
      <c r="X69" s="104" t="s">
        <v>803</v>
      </c>
      <c r="Y69" s="104"/>
      <c r="Z69" s="104"/>
      <c r="AA69" s="104">
        <v>50</v>
      </c>
      <c r="AB69" s="104"/>
      <c r="AC69" s="104"/>
    </row>
    <row r="70" spans="1:33" hidden="1" x14ac:dyDescent="0.3">
      <c r="A70" s="104"/>
      <c r="B70" s="104"/>
      <c r="C70" s="104"/>
      <c r="D70" s="104"/>
      <c r="E70" s="104"/>
      <c r="F70" s="104"/>
      <c r="G70" s="104"/>
      <c r="H70" s="107" t="s">
        <v>162</v>
      </c>
      <c r="I70" s="112"/>
      <c r="J70" s="104"/>
      <c r="K70" s="109" t="s">
        <v>200</v>
      </c>
      <c r="L70" s="109">
        <v>6</v>
      </c>
      <c r="M70" s="109">
        <v>0</v>
      </c>
      <c r="N70" s="104" t="s">
        <v>177</v>
      </c>
      <c r="O70" s="110">
        <f>Q70*scale</f>
        <v>0.1075</v>
      </c>
      <c r="P70" s="110">
        <f>R70*SQRT(scale)</f>
        <v>1.5811388300841898</v>
      </c>
      <c r="Q70" s="104">
        <v>4.3</v>
      </c>
      <c r="R70" s="104">
        <v>10</v>
      </c>
      <c r="S70" s="104">
        <v>17.899999999999999</v>
      </c>
      <c r="T70" s="104">
        <v>12</v>
      </c>
      <c r="U70" s="104"/>
      <c r="V70" s="104" t="s">
        <v>196</v>
      </c>
      <c r="W70" s="104" t="s">
        <v>172</v>
      </c>
      <c r="X70" s="104" t="s">
        <v>846</v>
      </c>
      <c r="Y70" s="104"/>
      <c r="Z70" s="104"/>
      <c r="AA70" s="104">
        <v>20</v>
      </c>
      <c r="AB70" s="104"/>
      <c r="AC70" s="104"/>
    </row>
    <row r="71" spans="1:33" ht="25.5" hidden="1" x14ac:dyDescent="0.3">
      <c r="A71" s="104"/>
      <c r="B71" s="104"/>
      <c r="C71" s="104"/>
      <c r="D71" s="104"/>
      <c r="E71" s="104"/>
      <c r="F71" s="104"/>
      <c r="G71" s="104"/>
      <c r="H71" s="107" t="s">
        <v>162</v>
      </c>
      <c r="I71" s="112" t="s">
        <v>201</v>
      </c>
      <c r="J71" s="104"/>
      <c r="K71" s="109" t="s">
        <v>202</v>
      </c>
      <c r="L71" s="109">
        <v>15</v>
      </c>
      <c r="M71" s="109">
        <v>110</v>
      </c>
      <c r="N71" s="104" t="s">
        <v>177</v>
      </c>
      <c r="O71" s="110">
        <f>Q71*scale</f>
        <v>0.15500000000000003</v>
      </c>
      <c r="P71" s="110">
        <f>R71*SQRT(scale)</f>
        <v>2.3717082451262845</v>
      </c>
      <c r="Q71" s="2">
        <v>6.2</v>
      </c>
      <c r="R71" s="2">
        <v>15</v>
      </c>
      <c r="S71" s="104">
        <v>22.1</v>
      </c>
      <c r="T71" s="104"/>
      <c r="U71" s="104"/>
      <c r="V71" s="104" t="s">
        <v>196</v>
      </c>
      <c r="W71" s="104" t="s">
        <v>172</v>
      </c>
      <c r="X71" s="104"/>
      <c r="Y71" s="104"/>
      <c r="Z71" s="104"/>
      <c r="AA71" s="104">
        <v>20</v>
      </c>
      <c r="AB71" s="104"/>
      <c r="AC71" s="104"/>
    </row>
    <row r="72" spans="1:33" hidden="1" x14ac:dyDescent="0.3">
      <c r="A72" s="104"/>
      <c r="B72" s="104"/>
      <c r="C72" s="104"/>
      <c r="D72" s="104"/>
      <c r="E72" s="104" t="s">
        <v>869</v>
      </c>
      <c r="F72" s="104"/>
      <c r="G72" s="104"/>
      <c r="H72" s="107" t="s">
        <v>162</v>
      </c>
      <c r="I72" s="112"/>
      <c r="J72" s="104"/>
      <c r="K72" s="109" t="s">
        <v>203</v>
      </c>
      <c r="L72" s="109" t="s">
        <v>894</v>
      </c>
      <c r="M72" s="109" t="s">
        <v>894</v>
      </c>
      <c r="N72" s="104"/>
      <c r="O72" s="110"/>
      <c r="P72" s="110"/>
      <c r="Q72" s="104">
        <v>7.7</v>
      </c>
      <c r="R72" s="104">
        <v>12.4</v>
      </c>
      <c r="S72" s="104" t="s">
        <v>283</v>
      </c>
      <c r="T72" s="104"/>
      <c r="U72" s="104"/>
      <c r="V72" s="104"/>
      <c r="W72" s="104" t="s">
        <v>397</v>
      </c>
      <c r="X72" s="104"/>
      <c r="Y72" s="104"/>
      <c r="Z72" s="104"/>
      <c r="AA72" s="104"/>
      <c r="AB72" s="104"/>
      <c r="AC72" s="104"/>
    </row>
    <row r="73" spans="1:33" hidden="1" x14ac:dyDescent="0.3">
      <c r="A73" s="104"/>
      <c r="B73" s="104"/>
      <c r="C73" s="104"/>
      <c r="D73" s="104"/>
      <c r="E73" s="104"/>
      <c r="F73" s="104"/>
      <c r="G73" s="104"/>
      <c r="H73" s="107" t="s">
        <v>162</v>
      </c>
      <c r="I73" s="112"/>
      <c r="J73" s="104"/>
      <c r="K73" s="109" t="s">
        <v>204</v>
      </c>
      <c r="L73" s="109">
        <v>5</v>
      </c>
      <c r="M73" s="109">
        <v>0</v>
      </c>
      <c r="N73" s="104" t="s">
        <v>177</v>
      </c>
      <c r="O73" s="110">
        <f t="shared" ref="O73:O78" si="2">Q73*scale</f>
        <v>0.15500000000000003</v>
      </c>
      <c r="P73" s="110">
        <f t="shared" ref="P73:P78" si="3">R73*SQRT(scale)</f>
        <v>1.976423537605237</v>
      </c>
      <c r="Q73" s="2">
        <v>6.2</v>
      </c>
      <c r="R73" s="2">
        <v>12.5</v>
      </c>
      <c r="S73" s="104">
        <v>22.1</v>
      </c>
      <c r="T73" s="104"/>
      <c r="U73" s="125"/>
      <c r="V73" s="125"/>
      <c r="W73" s="125" t="s">
        <v>172</v>
      </c>
      <c r="X73" s="104" t="s">
        <v>803</v>
      </c>
      <c r="Y73" s="104"/>
      <c r="Z73" s="104"/>
      <c r="AA73" s="104"/>
      <c r="AB73" s="104"/>
      <c r="AC73" s="104"/>
    </row>
    <row r="74" spans="1:33" ht="25.5" hidden="1" x14ac:dyDescent="0.3">
      <c r="A74" s="104"/>
      <c r="B74" s="104"/>
      <c r="C74" s="104"/>
      <c r="D74" s="104"/>
      <c r="E74" s="104"/>
      <c r="F74" s="104"/>
      <c r="G74" s="104"/>
      <c r="H74" s="107" t="s">
        <v>162</v>
      </c>
      <c r="I74" s="108" t="s">
        <v>1403</v>
      </c>
      <c r="J74" s="104"/>
      <c r="K74" s="306" t="s">
        <v>205</v>
      </c>
      <c r="L74" s="109">
        <v>16</v>
      </c>
      <c r="M74" s="109">
        <v>0</v>
      </c>
      <c r="N74" s="104" t="s">
        <v>177</v>
      </c>
      <c r="O74" s="110">
        <f t="shared" si="2"/>
        <v>0.23500000000000001</v>
      </c>
      <c r="P74" s="110">
        <f t="shared" si="3"/>
        <v>2.1819715855161821</v>
      </c>
      <c r="Q74" s="48">
        <v>9.4</v>
      </c>
      <c r="R74" s="48">
        <v>13.8</v>
      </c>
      <c r="S74" s="45">
        <v>13.9</v>
      </c>
      <c r="T74" s="46">
        <v>13.8</v>
      </c>
      <c r="U74" s="104"/>
      <c r="V74" s="104"/>
      <c r="W74" s="104" t="s">
        <v>172</v>
      </c>
      <c r="X74" s="8" t="s">
        <v>803</v>
      </c>
      <c r="Y74" s="104"/>
      <c r="Z74" s="104"/>
      <c r="AA74" s="104"/>
      <c r="AB74" s="104"/>
      <c r="AC74" s="104"/>
    </row>
    <row r="75" spans="1:33" hidden="1" x14ac:dyDescent="0.3">
      <c r="A75" s="104"/>
      <c r="B75" s="104"/>
      <c r="C75" s="104"/>
      <c r="D75" s="104"/>
      <c r="E75" s="104" t="s">
        <v>262</v>
      </c>
      <c r="F75" s="104"/>
      <c r="G75" s="104"/>
      <c r="H75" s="107" t="s">
        <v>162</v>
      </c>
      <c r="I75" s="112"/>
      <c r="J75" s="104"/>
      <c r="K75" s="109" t="s">
        <v>206</v>
      </c>
      <c r="L75" s="109" t="s">
        <v>894</v>
      </c>
      <c r="M75" s="109" t="s">
        <v>894</v>
      </c>
      <c r="N75" s="104" t="s">
        <v>180</v>
      </c>
      <c r="O75" s="110">
        <f t="shared" si="2"/>
        <v>0</v>
      </c>
      <c r="P75" s="110">
        <f t="shared" si="3"/>
        <v>0</v>
      </c>
      <c r="Q75" s="104"/>
      <c r="R75" s="104"/>
      <c r="S75" s="104" t="s">
        <v>283</v>
      </c>
      <c r="T75" s="104"/>
      <c r="U75" s="129"/>
      <c r="V75" s="129"/>
      <c r="W75" s="129" t="s">
        <v>397</v>
      </c>
      <c r="X75" s="104"/>
      <c r="Y75" s="104"/>
      <c r="Z75" s="104"/>
      <c r="AA75" s="104"/>
      <c r="AB75" s="104"/>
      <c r="AC75" s="104"/>
    </row>
    <row r="76" spans="1:33" hidden="1" x14ac:dyDescent="0.3">
      <c r="A76" s="104"/>
      <c r="B76" s="104"/>
      <c r="C76" s="104"/>
      <c r="D76" s="104"/>
      <c r="E76" s="104"/>
      <c r="F76" s="104"/>
      <c r="G76" s="104"/>
      <c r="H76" s="107" t="s">
        <v>162</v>
      </c>
      <c r="I76" s="108" t="s">
        <v>1397</v>
      </c>
      <c r="J76" s="104"/>
      <c r="K76" s="109" t="s">
        <v>207</v>
      </c>
      <c r="L76" s="109">
        <v>15</v>
      </c>
      <c r="M76" s="109">
        <v>3</v>
      </c>
      <c r="N76" s="104" t="s">
        <v>177</v>
      </c>
      <c r="O76" s="110">
        <f t="shared" si="2"/>
        <v>7.7500000000000013E-2</v>
      </c>
      <c r="P76" s="110">
        <f t="shared" si="3"/>
        <v>1.3914021704740871</v>
      </c>
      <c r="Q76" s="104">
        <v>3.1</v>
      </c>
      <c r="R76" s="104">
        <v>8.8000000000000007</v>
      </c>
      <c r="S76" s="104">
        <v>14</v>
      </c>
      <c r="T76" s="115">
        <v>20</v>
      </c>
      <c r="U76" s="104"/>
      <c r="V76" s="104"/>
      <c r="W76" s="104" t="s">
        <v>172</v>
      </c>
      <c r="X76" s="104"/>
      <c r="Y76" s="104"/>
      <c r="Z76" s="104"/>
      <c r="AA76" s="104"/>
      <c r="AB76" s="104"/>
      <c r="AC76" s="104"/>
    </row>
    <row r="77" spans="1:33" hidden="1" x14ac:dyDescent="0.3">
      <c r="A77" s="104"/>
      <c r="B77" s="104"/>
      <c r="C77" s="104"/>
      <c r="D77" s="104"/>
      <c r="E77" s="104"/>
      <c r="F77" s="104"/>
      <c r="G77" s="104"/>
      <c r="H77" s="107" t="s">
        <v>802</v>
      </c>
      <c r="I77" s="108" t="s">
        <v>1399</v>
      </c>
      <c r="J77" s="104"/>
      <c r="K77" s="109" t="s">
        <v>208</v>
      </c>
      <c r="L77" s="109">
        <v>5</v>
      </c>
      <c r="M77" s="109">
        <v>30</v>
      </c>
      <c r="N77" s="104" t="s">
        <v>177</v>
      </c>
      <c r="O77" s="110">
        <f t="shared" si="2"/>
        <v>7.6000000000000012E-2</v>
      </c>
      <c r="P77" s="110">
        <f t="shared" si="3"/>
        <v>1.3914021704740871</v>
      </c>
      <c r="Q77" s="104">
        <v>3.04</v>
      </c>
      <c r="R77" s="104">
        <v>8.8000000000000007</v>
      </c>
      <c r="S77" s="104">
        <v>13.9</v>
      </c>
      <c r="T77" s="115">
        <v>13.8</v>
      </c>
      <c r="U77" s="104"/>
      <c r="V77" s="104"/>
      <c r="W77" s="104" t="s">
        <v>172</v>
      </c>
      <c r="X77" s="8" t="s">
        <v>803</v>
      </c>
      <c r="Y77" s="104"/>
      <c r="Z77" s="104"/>
      <c r="AA77" s="104"/>
      <c r="AB77" s="104"/>
      <c r="AC77" s="104"/>
    </row>
    <row r="78" spans="1:33" hidden="1" x14ac:dyDescent="0.3">
      <c r="A78" s="104"/>
      <c r="B78" s="104"/>
      <c r="C78" s="104"/>
      <c r="D78" s="104"/>
      <c r="E78" s="104" t="s">
        <v>814</v>
      </c>
      <c r="F78" s="104"/>
      <c r="G78" s="104"/>
      <c r="H78" s="107"/>
      <c r="I78" s="112"/>
      <c r="J78" s="104"/>
      <c r="K78" s="109" t="s">
        <v>209</v>
      </c>
      <c r="L78" s="109" t="s">
        <v>894</v>
      </c>
      <c r="M78" s="109" t="s">
        <v>894</v>
      </c>
      <c r="N78" s="104" t="s">
        <v>177</v>
      </c>
      <c r="O78" s="110">
        <f t="shared" si="2"/>
        <v>0.23500000000000001</v>
      </c>
      <c r="P78" s="110">
        <f t="shared" si="3"/>
        <v>2.1819715855161821</v>
      </c>
      <c r="Q78" s="48">
        <v>9.4</v>
      </c>
      <c r="R78" s="48">
        <v>13.8</v>
      </c>
      <c r="S78" s="104"/>
      <c r="T78" s="104"/>
      <c r="U78" s="129"/>
      <c r="V78" s="129"/>
      <c r="W78" s="129" t="s">
        <v>397</v>
      </c>
      <c r="X78" s="104"/>
      <c r="Y78" s="104"/>
      <c r="Z78" s="104"/>
      <c r="AA78" s="104"/>
      <c r="AB78" s="104"/>
      <c r="AC78" s="104"/>
    </row>
    <row r="79" spans="1:33" ht="15.5" hidden="1" x14ac:dyDescent="0.35">
      <c r="A79" s="324" t="s">
        <v>210</v>
      </c>
      <c r="B79" s="325"/>
      <c r="C79" s="325"/>
      <c r="D79" s="325"/>
      <c r="E79" s="325"/>
      <c r="F79" s="325"/>
      <c r="G79" s="325"/>
      <c r="H79" s="325"/>
      <c r="I79" s="325"/>
      <c r="J79" s="291"/>
      <c r="K79" s="292"/>
      <c r="L79" s="280" t="s">
        <v>1684</v>
      </c>
      <c r="M79" s="280" t="s">
        <v>1684</v>
      </c>
      <c r="N79" s="104"/>
      <c r="O79" s="110"/>
      <c r="P79" s="110"/>
      <c r="Q79" s="48"/>
      <c r="R79" s="48"/>
      <c r="S79" s="104"/>
      <c r="T79" s="104"/>
      <c r="U79" s="104"/>
      <c r="V79" s="104"/>
      <c r="W79" s="104"/>
      <c r="X79" s="104"/>
      <c r="Y79" s="104"/>
      <c r="Z79" s="104"/>
      <c r="AA79" s="104"/>
      <c r="AB79" s="104"/>
      <c r="AC79" s="104"/>
    </row>
    <row r="80" spans="1:33" ht="25.5" hidden="1" x14ac:dyDescent="0.3">
      <c r="A80" s="104"/>
      <c r="B80" s="104"/>
      <c r="C80" s="104"/>
      <c r="D80" s="104"/>
      <c r="E80" s="104"/>
      <c r="F80" s="104"/>
      <c r="G80" s="104"/>
      <c r="H80" s="107"/>
      <c r="I80" s="112" t="s">
        <v>211</v>
      </c>
      <c r="J80" s="104"/>
      <c r="K80" s="109" t="s">
        <v>212</v>
      </c>
      <c r="L80" s="109" t="s">
        <v>894</v>
      </c>
      <c r="M80" s="109" t="s">
        <v>894</v>
      </c>
      <c r="N80" s="104" t="s">
        <v>213</v>
      </c>
      <c r="O80" s="104" t="s">
        <v>213</v>
      </c>
      <c r="P80" s="104" t="s">
        <v>213</v>
      </c>
      <c r="Q80" s="104" t="s">
        <v>213</v>
      </c>
      <c r="R80" s="104" t="s">
        <v>213</v>
      </c>
      <c r="S80" s="104" t="s">
        <v>213</v>
      </c>
      <c r="T80" s="104" t="s">
        <v>213</v>
      </c>
      <c r="U80" s="104" t="s">
        <v>213</v>
      </c>
      <c r="V80" s="104" t="s">
        <v>213</v>
      </c>
      <c r="W80" s="104" t="s">
        <v>397</v>
      </c>
      <c r="X80" s="104" t="s">
        <v>213</v>
      </c>
      <c r="Y80" s="104"/>
      <c r="Z80" s="104"/>
      <c r="AA80" s="104"/>
      <c r="AB80" s="104"/>
      <c r="AC80" s="104"/>
      <c r="AG80" s="8" t="s">
        <v>214</v>
      </c>
    </row>
    <row r="81" spans="1:29" hidden="1" x14ac:dyDescent="0.3">
      <c r="A81" s="104"/>
      <c r="B81" s="104"/>
      <c r="C81" s="104"/>
      <c r="D81" s="104"/>
      <c r="E81" s="104"/>
      <c r="F81" s="104"/>
      <c r="G81" s="104"/>
      <c r="H81" s="107"/>
      <c r="I81" s="112"/>
      <c r="J81" s="104"/>
      <c r="K81" s="109" t="s">
        <v>215</v>
      </c>
      <c r="L81" s="109" t="s">
        <v>894</v>
      </c>
      <c r="M81" s="109" t="s">
        <v>894</v>
      </c>
      <c r="N81" s="104" t="s">
        <v>213</v>
      </c>
      <c r="O81" s="104" t="s">
        <v>213</v>
      </c>
      <c r="P81" s="104" t="s">
        <v>213</v>
      </c>
      <c r="Q81" s="104" t="s">
        <v>213</v>
      </c>
      <c r="R81" s="104" t="s">
        <v>213</v>
      </c>
      <c r="S81" s="104" t="s">
        <v>213</v>
      </c>
      <c r="T81" s="104" t="s">
        <v>213</v>
      </c>
      <c r="U81" s="104" t="s">
        <v>213</v>
      </c>
      <c r="V81" s="104" t="s">
        <v>213</v>
      </c>
      <c r="W81" s="104" t="s">
        <v>397</v>
      </c>
      <c r="X81" s="104" t="s">
        <v>213</v>
      </c>
      <c r="Y81" s="104"/>
      <c r="Z81" s="104"/>
      <c r="AA81" s="104"/>
      <c r="AB81" s="104"/>
      <c r="AC81" s="104"/>
    </row>
    <row r="82" spans="1:29" ht="25.5" hidden="1" x14ac:dyDescent="0.3">
      <c r="A82" s="104"/>
      <c r="B82" s="104"/>
      <c r="C82" s="104"/>
      <c r="D82" s="104"/>
      <c r="E82" s="104" t="s">
        <v>869</v>
      </c>
      <c r="F82" s="104"/>
      <c r="G82" s="104"/>
      <c r="H82" s="107"/>
      <c r="I82" s="112" t="s">
        <v>216</v>
      </c>
      <c r="J82" s="104"/>
      <c r="K82" s="109" t="s">
        <v>217</v>
      </c>
      <c r="L82" s="109" t="s">
        <v>894</v>
      </c>
      <c r="M82" s="109" t="s">
        <v>894</v>
      </c>
      <c r="N82" s="104"/>
      <c r="O82" s="110">
        <f>Q82*scale</f>
        <v>0.23500000000000001</v>
      </c>
      <c r="P82" s="110">
        <f>R82*SQRT(scale)</f>
        <v>2.1819715855161821</v>
      </c>
      <c r="Q82" s="48">
        <v>9.4</v>
      </c>
      <c r="R82" s="48">
        <v>13.8</v>
      </c>
      <c r="S82" s="104"/>
      <c r="T82" s="104"/>
      <c r="U82" s="104"/>
      <c r="V82" s="104"/>
      <c r="W82" s="104" t="s">
        <v>397</v>
      </c>
      <c r="X82" s="104"/>
      <c r="Y82" s="104"/>
      <c r="Z82" s="104"/>
      <c r="AA82" s="104"/>
      <c r="AB82" s="104"/>
      <c r="AC82" s="104">
        <v>14.5</v>
      </c>
    </row>
    <row r="83" spans="1:29" ht="25.5" hidden="1" x14ac:dyDescent="0.3">
      <c r="A83" s="104"/>
      <c r="B83" s="104"/>
      <c r="C83" s="104"/>
      <c r="D83" s="104"/>
      <c r="E83" s="104"/>
      <c r="F83" s="104"/>
      <c r="G83" s="104"/>
      <c r="H83" s="107"/>
      <c r="I83" s="112" t="s">
        <v>218</v>
      </c>
      <c r="J83" s="104"/>
      <c r="K83" s="109"/>
      <c r="L83" s="109" t="s">
        <v>1684</v>
      </c>
      <c r="M83" s="109" t="s">
        <v>1684</v>
      </c>
      <c r="N83" s="104" t="s">
        <v>177</v>
      </c>
      <c r="O83" s="110">
        <f>Q83*scale</f>
        <v>5.5000000000000007E-2</v>
      </c>
      <c r="P83" s="110">
        <f>R83*SQRT(scale)</f>
        <v>1.7392527130926088</v>
      </c>
      <c r="Q83" s="110">
        <v>2.2000000000000002</v>
      </c>
      <c r="R83" s="104">
        <v>11</v>
      </c>
      <c r="S83" s="104">
        <v>10.3</v>
      </c>
      <c r="T83" s="104" t="s">
        <v>168</v>
      </c>
      <c r="U83" s="104" t="s">
        <v>220</v>
      </c>
      <c r="V83" s="104" t="s">
        <v>219</v>
      </c>
      <c r="W83" s="104" t="s">
        <v>172</v>
      </c>
      <c r="X83" s="104"/>
      <c r="Y83" s="104"/>
      <c r="Z83" s="104"/>
      <c r="AA83" s="104"/>
      <c r="AB83" s="104"/>
      <c r="AC83" s="104"/>
    </row>
    <row r="84" spans="1:29" hidden="1" x14ac:dyDescent="0.3">
      <c r="A84" s="104"/>
      <c r="B84" s="104"/>
      <c r="C84" s="104"/>
      <c r="D84" s="104"/>
      <c r="E84" s="104" t="s">
        <v>262</v>
      </c>
      <c r="F84" s="104"/>
      <c r="G84" s="104"/>
      <c r="H84" s="107"/>
      <c r="I84" s="112" t="s">
        <v>221</v>
      </c>
      <c r="J84" s="104"/>
      <c r="K84" s="109" t="s">
        <v>222</v>
      </c>
      <c r="L84" s="109" t="s">
        <v>894</v>
      </c>
      <c r="M84" s="109" t="s">
        <v>894</v>
      </c>
      <c r="N84" s="104"/>
      <c r="O84" s="110">
        <f>Q84*scale</f>
        <v>0</v>
      </c>
      <c r="P84" s="110">
        <f>R84*SQRT(scale)</f>
        <v>0</v>
      </c>
      <c r="Q84" s="104"/>
      <c r="R84" s="104"/>
      <c r="S84" s="104"/>
      <c r="T84" s="104"/>
      <c r="U84" s="104"/>
      <c r="V84" s="104"/>
      <c r="W84" s="104"/>
      <c r="X84" s="104"/>
      <c r="Y84" s="104"/>
      <c r="Z84" s="104"/>
      <c r="AA84" s="104"/>
      <c r="AB84" s="104"/>
      <c r="AC84" s="104"/>
    </row>
    <row r="85" spans="1:29" hidden="1" x14ac:dyDescent="0.3">
      <c r="A85" s="104"/>
      <c r="B85" s="104"/>
      <c r="C85" s="104"/>
      <c r="D85" s="104"/>
      <c r="E85" s="104"/>
      <c r="F85" s="104"/>
      <c r="G85" s="104"/>
      <c r="H85" s="107"/>
      <c r="I85" s="112"/>
      <c r="J85" s="104"/>
      <c r="K85" s="109" t="s">
        <v>223</v>
      </c>
      <c r="L85" s="109">
        <v>18</v>
      </c>
      <c r="M85" s="109">
        <v>0</v>
      </c>
      <c r="N85" s="104" t="s">
        <v>177</v>
      </c>
      <c r="O85" s="110">
        <f>Q85*scale</f>
        <v>0.14499999999999999</v>
      </c>
      <c r="P85" s="110">
        <f>R85*SQRT(scale)</f>
        <v>1.7242635169834106</v>
      </c>
      <c r="Q85" s="47">
        <v>5.8</v>
      </c>
      <c r="R85" s="73">
        <v>10.905200000000001</v>
      </c>
      <c r="S85" s="47">
        <v>18</v>
      </c>
      <c r="T85" s="2">
        <v>17.399999999999999</v>
      </c>
      <c r="U85" s="104" t="s">
        <v>224</v>
      </c>
      <c r="V85" s="104" t="s">
        <v>196</v>
      </c>
      <c r="W85" s="104" t="s">
        <v>172</v>
      </c>
      <c r="X85" s="104"/>
      <c r="Y85" s="104">
        <v>0</v>
      </c>
      <c r="Z85" s="104"/>
      <c r="AA85" s="104"/>
      <c r="AB85" s="104"/>
      <c r="AC85" s="104"/>
    </row>
    <row r="86" spans="1:29" hidden="1" x14ac:dyDescent="0.3">
      <c r="A86" s="104"/>
      <c r="B86" s="104"/>
      <c r="C86" s="104"/>
      <c r="D86" s="104"/>
      <c r="E86" s="104"/>
      <c r="F86" s="104"/>
      <c r="G86" s="104"/>
      <c r="H86" s="107"/>
      <c r="I86" s="112"/>
      <c r="J86" s="104"/>
      <c r="K86" s="109" t="s">
        <v>225</v>
      </c>
      <c r="L86" s="109">
        <v>18</v>
      </c>
      <c r="M86" s="109">
        <v>0</v>
      </c>
      <c r="N86" s="104" t="s">
        <v>177</v>
      </c>
      <c r="O86" s="110">
        <f>Q86*scale</f>
        <v>0.14499999999999999</v>
      </c>
      <c r="P86" s="110">
        <f>R86*SQRT(scale)</f>
        <v>1.7242635169834106</v>
      </c>
      <c r="Q86" s="47">
        <v>5.8</v>
      </c>
      <c r="R86" s="73">
        <v>10.905200000000001</v>
      </c>
      <c r="S86" s="47">
        <v>18</v>
      </c>
      <c r="T86" s="2">
        <v>17.399999999999999</v>
      </c>
      <c r="U86" s="104" t="s">
        <v>224</v>
      </c>
      <c r="V86" s="104" t="s">
        <v>219</v>
      </c>
      <c r="W86" s="104" t="s">
        <v>172</v>
      </c>
      <c r="X86" s="104"/>
      <c r="Y86" s="104"/>
      <c r="Z86" s="104"/>
      <c r="AA86" s="104"/>
      <c r="AB86" s="104"/>
      <c r="AC86" s="104"/>
    </row>
    <row r="87" spans="1:29" hidden="1" x14ac:dyDescent="0.3">
      <c r="A87" s="104"/>
      <c r="B87" s="104"/>
      <c r="C87" s="104"/>
      <c r="D87" s="104"/>
      <c r="E87" s="104"/>
      <c r="F87" s="104"/>
      <c r="G87" s="104"/>
      <c r="H87" s="107"/>
      <c r="I87" s="112"/>
      <c r="J87" s="104"/>
      <c r="K87" s="109"/>
      <c r="L87" s="109" t="s">
        <v>1684</v>
      </c>
      <c r="M87" s="109" t="s">
        <v>1684</v>
      </c>
      <c r="N87" s="104"/>
      <c r="O87" s="110"/>
      <c r="P87" s="110"/>
      <c r="Q87" s="104"/>
      <c r="R87" s="104"/>
      <c r="S87" s="104"/>
      <c r="T87" s="104"/>
      <c r="U87" s="104"/>
      <c r="V87" s="104"/>
      <c r="W87" s="104"/>
      <c r="X87" s="104"/>
      <c r="Y87" s="104"/>
      <c r="Z87" s="104"/>
      <c r="AA87" s="104"/>
      <c r="AB87" s="104"/>
      <c r="AC87" s="104"/>
    </row>
    <row r="88" spans="1:29" hidden="1" x14ac:dyDescent="0.3">
      <c r="A88" s="104"/>
      <c r="B88" s="104"/>
      <c r="C88" s="104"/>
      <c r="D88" s="104"/>
      <c r="E88" s="104"/>
      <c r="F88" s="104"/>
      <c r="G88" s="104"/>
      <c r="H88" s="107"/>
      <c r="I88" s="112"/>
      <c r="J88" s="104"/>
      <c r="K88" s="109"/>
      <c r="L88" s="109" t="s">
        <v>1684</v>
      </c>
      <c r="M88" s="109" t="s">
        <v>1684</v>
      </c>
      <c r="N88" s="104"/>
      <c r="O88" s="110"/>
      <c r="P88" s="110"/>
      <c r="Q88" s="104"/>
      <c r="R88" s="104"/>
      <c r="S88" s="104"/>
      <c r="T88" s="104"/>
      <c r="U88" s="104"/>
      <c r="V88" s="104"/>
      <c r="W88" s="104"/>
      <c r="X88" s="104"/>
      <c r="Y88" s="104"/>
      <c r="Z88" s="104"/>
      <c r="AA88" s="104"/>
      <c r="AB88" s="104"/>
      <c r="AC88" s="104"/>
    </row>
    <row r="89" spans="1:29" hidden="1" x14ac:dyDescent="0.3">
      <c r="A89" s="104"/>
      <c r="B89" s="104"/>
      <c r="C89" s="104"/>
      <c r="D89" s="104"/>
      <c r="E89" s="104"/>
      <c r="F89" s="104"/>
      <c r="G89" s="104"/>
      <c r="H89" s="107"/>
      <c r="I89" s="112"/>
      <c r="J89" s="104"/>
      <c r="K89" s="109"/>
      <c r="L89" s="109" t="s">
        <v>1684</v>
      </c>
      <c r="M89" s="109" t="s">
        <v>1684</v>
      </c>
      <c r="N89" s="104"/>
      <c r="O89" s="110"/>
      <c r="P89" s="110"/>
      <c r="Q89" s="104"/>
      <c r="R89" s="104"/>
      <c r="S89" s="104"/>
      <c r="T89" s="104"/>
      <c r="U89" s="104"/>
      <c r="V89" s="104"/>
      <c r="W89" s="104"/>
      <c r="X89" s="104"/>
      <c r="Y89" s="104"/>
      <c r="Z89" s="104"/>
      <c r="AA89" s="104"/>
      <c r="AB89" s="104"/>
      <c r="AC89" s="104"/>
    </row>
    <row r="90" spans="1:29" ht="25.5" hidden="1" x14ac:dyDescent="0.3">
      <c r="A90" s="104"/>
      <c r="B90" s="104"/>
      <c r="C90" s="104"/>
      <c r="D90" s="104"/>
      <c r="E90" s="104" t="s">
        <v>262</v>
      </c>
      <c r="F90" s="104"/>
      <c r="G90" s="104"/>
      <c r="H90" s="107"/>
      <c r="I90" s="112" t="s">
        <v>226</v>
      </c>
      <c r="J90" s="104"/>
      <c r="K90" s="109" t="s">
        <v>227</v>
      </c>
      <c r="L90" s="109" t="s">
        <v>894</v>
      </c>
      <c r="M90" s="109" t="s">
        <v>894</v>
      </c>
      <c r="N90" s="104"/>
      <c r="O90" s="110"/>
      <c r="P90" s="110"/>
      <c r="Q90" s="104"/>
      <c r="R90" s="104"/>
      <c r="S90" s="104" t="s">
        <v>283</v>
      </c>
      <c r="T90" s="104"/>
      <c r="U90" s="104"/>
      <c r="V90" s="104"/>
      <c r="W90" s="104" t="s">
        <v>397</v>
      </c>
      <c r="X90" s="104"/>
      <c r="Y90" s="104"/>
      <c r="Z90" s="104"/>
      <c r="AA90" s="104"/>
      <c r="AB90" s="104"/>
      <c r="AC90" s="104"/>
    </row>
    <row r="91" spans="1:29" ht="25.5" hidden="1" x14ac:dyDescent="0.3">
      <c r="A91" s="104"/>
      <c r="B91" s="104"/>
      <c r="C91" s="104"/>
      <c r="D91" s="104"/>
      <c r="E91" s="104" t="s">
        <v>262</v>
      </c>
      <c r="F91" s="133">
        <v>43853</v>
      </c>
      <c r="G91" s="104"/>
      <c r="H91" s="107"/>
      <c r="I91" s="112" t="s">
        <v>1407</v>
      </c>
      <c r="J91" s="104"/>
      <c r="K91" s="109" t="s">
        <v>228</v>
      </c>
      <c r="L91" s="109" t="s">
        <v>894</v>
      </c>
      <c r="M91" s="109" t="s">
        <v>894</v>
      </c>
      <c r="N91" s="104"/>
      <c r="O91" s="110"/>
      <c r="P91" s="110"/>
      <c r="Q91" s="104"/>
      <c r="R91" s="104"/>
      <c r="S91" s="104" t="s">
        <v>283</v>
      </c>
      <c r="T91" s="104"/>
      <c r="U91" s="104"/>
      <c r="V91" s="104"/>
      <c r="W91" s="104" t="s">
        <v>397</v>
      </c>
      <c r="X91" s="104"/>
      <c r="Y91" s="104"/>
      <c r="Z91" s="104"/>
      <c r="AA91" s="104"/>
      <c r="AB91" s="104"/>
      <c r="AC91" s="104"/>
    </row>
    <row r="92" spans="1:29" hidden="1" x14ac:dyDescent="0.3">
      <c r="A92" s="104"/>
      <c r="B92" s="104"/>
      <c r="C92" s="104"/>
      <c r="D92" s="104"/>
      <c r="E92" s="104" t="s">
        <v>814</v>
      </c>
      <c r="F92" s="104"/>
      <c r="G92" s="104"/>
      <c r="H92" s="107"/>
      <c r="I92" s="112"/>
      <c r="J92" s="104"/>
      <c r="K92" s="109" t="s">
        <v>229</v>
      </c>
      <c r="L92" s="109" t="s">
        <v>894</v>
      </c>
      <c r="M92" s="109" t="s">
        <v>894</v>
      </c>
      <c r="N92" s="104" t="s">
        <v>177</v>
      </c>
      <c r="O92" s="110">
        <v>0.108</v>
      </c>
      <c r="P92" s="110">
        <v>1.58</v>
      </c>
      <c r="Q92" s="304">
        <f>O92/scale</f>
        <v>4.3199999999999994</v>
      </c>
      <c r="R92" s="111">
        <f>P92/SQRT(scale)</f>
        <v>9.9927974061320786</v>
      </c>
      <c r="S92" s="104">
        <v>0</v>
      </c>
      <c r="T92" s="104"/>
      <c r="U92" s="104"/>
      <c r="V92" s="104"/>
      <c r="W92" s="104" t="s">
        <v>397</v>
      </c>
      <c r="X92" s="104"/>
      <c r="Y92" s="104"/>
      <c r="Z92" s="104"/>
      <c r="AA92" s="104"/>
      <c r="AB92" s="104"/>
      <c r="AC92" s="104"/>
    </row>
    <row r="93" spans="1:29" hidden="1" x14ac:dyDescent="0.3">
      <c r="A93" s="104"/>
      <c r="B93" s="104"/>
      <c r="C93" s="104"/>
      <c r="D93" s="104"/>
      <c r="E93" s="104" t="s">
        <v>869</v>
      </c>
      <c r="F93" s="104"/>
      <c r="G93" s="104"/>
      <c r="H93" s="107"/>
      <c r="I93" s="112"/>
      <c r="J93" s="104"/>
      <c r="K93" s="109" t="s">
        <v>230</v>
      </c>
      <c r="L93" s="109" t="s">
        <v>894</v>
      </c>
      <c r="M93" s="109" t="s">
        <v>894</v>
      </c>
      <c r="N93" s="104" t="s">
        <v>177</v>
      </c>
      <c r="O93" s="110">
        <f>Q93*scale</f>
        <v>6.5000000000000002E-2</v>
      </c>
      <c r="P93" s="110">
        <f>R93*SQRT(scale)</f>
        <v>1.7392527130926088</v>
      </c>
      <c r="Q93" s="47">
        <v>2.6</v>
      </c>
      <c r="R93" s="48">
        <v>11</v>
      </c>
      <c r="S93" s="104">
        <v>11.4</v>
      </c>
      <c r="T93" s="104">
        <v>0</v>
      </c>
      <c r="U93" s="104"/>
      <c r="V93" s="104"/>
      <c r="W93" s="104" t="s">
        <v>397</v>
      </c>
      <c r="X93" s="104"/>
      <c r="Y93" s="104"/>
      <c r="Z93" s="104"/>
      <c r="AA93" s="104"/>
      <c r="AB93" s="104"/>
      <c r="AC93" s="104">
        <v>21.8</v>
      </c>
    </row>
    <row r="94" spans="1:29" hidden="1" x14ac:dyDescent="0.3">
      <c r="A94" s="104"/>
      <c r="B94" s="104"/>
      <c r="C94" s="104"/>
      <c r="D94" s="104"/>
      <c r="E94" s="104"/>
      <c r="F94" s="104"/>
      <c r="G94" s="104"/>
      <c r="H94" s="107"/>
      <c r="I94" s="112"/>
      <c r="J94" s="104"/>
      <c r="K94" s="109"/>
      <c r="L94" s="109" t="s">
        <v>1684</v>
      </c>
      <c r="M94" s="109" t="s">
        <v>1684</v>
      </c>
      <c r="N94" s="104"/>
      <c r="O94" s="110"/>
      <c r="P94" s="110"/>
      <c r="Q94" s="104"/>
      <c r="R94" s="104"/>
      <c r="S94" s="104"/>
      <c r="T94" s="104"/>
      <c r="U94" s="104"/>
      <c r="V94" s="104"/>
      <c r="W94" s="104"/>
      <c r="X94" s="104"/>
      <c r="Y94" s="104"/>
      <c r="Z94" s="104"/>
      <c r="AA94" s="104"/>
      <c r="AB94" s="104"/>
      <c r="AC94" s="104"/>
    </row>
    <row r="95" spans="1:29" hidden="1" x14ac:dyDescent="0.3">
      <c r="A95" s="104"/>
      <c r="B95" s="104"/>
      <c r="C95" s="104"/>
      <c r="D95" s="104"/>
      <c r="E95" s="104"/>
      <c r="F95" s="104"/>
      <c r="G95" s="104"/>
      <c r="H95" s="107"/>
      <c r="I95" s="112"/>
      <c r="J95" s="104"/>
      <c r="K95" s="109"/>
      <c r="L95" s="109" t="s">
        <v>1684</v>
      </c>
      <c r="M95" s="109" t="s">
        <v>1684</v>
      </c>
      <c r="N95" s="104"/>
      <c r="O95" s="110"/>
      <c r="P95" s="110"/>
      <c r="Q95" s="104"/>
      <c r="R95" s="104"/>
      <c r="S95" s="104"/>
      <c r="T95" s="104"/>
      <c r="U95" s="104"/>
      <c r="V95" s="104"/>
      <c r="W95" s="104"/>
      <c r="X95" s="104"/>
      <c r="Y95" s="104"/>
      <c r="Z95" s="104"/>
      <c r="AA95" s="104"/>
      <c r="AB95" s="104"/>
      <c r="AC95" s="104"/>
    </row>
    <row r="96" spans="1:29" ht="25.5" hidden="1" x14ac:dyDescent="0.3">
      <c r="A96" s="104"/>
      <c r="B96" s="104"/>
      <c r="C96" s="104"/>
      <c r="D96" s="104"/>
      <c r="E96" s="104"/>
      <c r="F96" s="104"/>
      <c r="G96" s="104"/>
      <c r="H96" s="107" t="s">
        <v>162</v>
      </c>
      <c r="I96" s="108" t="s">
        <v>817</v>
      </c>
      <c r="J96" s="104"/>
      <c r="K96" s="109" t="s">
        <v>231</v>
      </c>
      <c r="L96" s="109">
        <v>192</v>
      </c>
      <c r="M96" s="109">
        <v>152</v>
      </c>
      <c r="N96" s="104" t="s">
        <v>177</v>
      </c>
      <c r="O96" s="110">
        <f>Q96*scale</f>
        <v>0.1925</v>
      </c>
      <c r="P96" s="110">
        <f>R96*SQRT(scale)</f>
        <v>1.9606121493043953</v>
      </c>
      <c r="Q96" s="104">
        <v>7.7</v>
      </c>
      <c r="R96" s="104">
        <v>12.4</v>
      </c>
      <c r="S96" s="104">
        <v>11.4</v>
      </c>
      <c r="T96" s="104">
        <v>15.1</v>
      </c>
      <c r="U96" s="104" t="s">
        <v>199</v>
      </c>
      <c r="V96" s="104" t="s">
        <v>232</v>
      </c>
      <c r="W96" s="104" t="s">
        <v>170</v>
      </c>
      <c r="X96" s="104"/>
      <c r="Y96" s="104"/>
      <c r="Z96" s="104"/>
      <c r="AA96" s="104" t="s">
        <v>233</v>
      </c>
      <c r="AB96" s="104"/>
      <c r="AC96" s="104"/>
    </row>
    <row r="97" spans="1:33" hidden="1" x14ac:dyDescent="0.3">
      <c r="A97" s="104"/>
      <c r="B97" s="104"/>
      <c r="C97" s="104"/>
      <c r="D97" s="104"/>
      <c r="E97" s="104"/>
      <c r="F97" s="104"/>
      <c r="G97" s="104"/>
      <c r="H97" s="107"/>
      <c r="I97" s="112"/>
      <c r="J97" s="104"/>
      <c r="K97" s="109"/>
      <c r="L97" s="109" t="s">
        <v>1684</v>
      </c>
      <c r="M97" s="109" t="s">
        <v>1684</v>
      </c>
      <c r="N97" s="104"/>
      <c r="O97" s="110"/>
      <c r="P97" s="110"/>
      <c r="Q97" s="104"/>
      <c r="R97" s="104"/>
      <c r="S97" s="104"/>
      <c r="T97" s="104"/>
      <c r="U97" s="104"/>
      <c r="V97" s="104"/>
      <c r="W97" s="104"/>
      <c r="X97" s="104"/>
      <c r="Y97" s="104"/>
      <c r="Z97" s="104"/>
      <c r="AA97" s="104"/>
      <c r="AB97" s="104"/>
      <c r="AC97" s="104"/>
    </row>
    <row r="98" spans="1:33" x14ac:dyDescent="0.3">
      <c r="A98" s="125"/>
      <c r="B98" s="125"/>
      <c r="C98" s="125"/>
      <c r="D98" s="125"/>
      <c r="E98" s="125" t="s">
        <v>739</v>
      </c>
      <c r="F98" s="125"/>
      <c r="G98" s="125"/>
      <c r="H98" s="126"/>
      <c r="I98" s="127" t="s">
        <v>838</v>
      </c>
      <c r="J98" s="125"/>
      <c r="K98" s="128" t="s">
        <v>234</v>
      </c>
      <c r="L98" s="128">
        <v>1</v>
      </c>
      <c r="M98" s="128">
        <v>2</v>
      </c>
      <c r="N98" s="125" t="s">
        <v>180</v>
      </c>
      <c r="O98" s="136" t="s">
        <v>213</v>
      </c>
      <c r="P98" s="136" t="s">
        <v>213</v>
      </c>
      <c r="Q98" s="136" t="s">
        <v>213</v>
      </c>
      <c r="R98" s="136" t="s">
        <v>213</v>
      </c>
      <c r="S98" s="125">
        <v>11</v>
      </c>
      <c r="T98" s="125"/>
      <c r="U98" s="125"/>
      <c r="V98" s="125" t="s">
        <v>232</v>
      </c>
      <c r="W98" s="125" t="s">
        <v>172</v>
      </c>
      <c r="X98" s="104"/>
      <c r="Y98" s="104"/>
      <c r="Z98" s="104"/>
      <c r="AA98" s="104"/>
      <c r="AB98" s="104"/>
      <c r="AC98" s="104">
        <v>23</v>
      </c>
    </row>
    <row r="99" spans="1:33" ht="25.5" x14ac:dyDescent="0.3">
      <c r="A99" s="104"/>
      <c r="B99" s="104"/>
      <c r="C99" s="104"/>
      <c r="D99" s="104"/>
      <c r="E99" s="104" t="s">
        <v>739</v>
      </c>
      <c r="F99" s="104"/>
      <c r="G99" s="104"/>
      <c r="H99" s="107"/>
      <c r="I99" s="112" t="s">
        <v>768</v>
      </c>
      <c r="J99" s="104"/>
      <c r="K99" s="109" t="s">
        <v>235</v>
      </c>
      <c r="L99" s="109">
        <v>2</v>
      </c>
      <c r="M99" s="109">
        <v>3</v>
      </c>
      <c r="N99" s="104" t="s">
        <v>180</v>
      </c>
      <c r="O99" s="110" t="s">
        <v>213</v>
      </c>
      <c r="P99" s="110" t="s">
        <v>213</v>
      </c>
      <c r="Q99" s="110" t="s">
        <v>213</v>
      </c>
      <c r="R99" s="110" t="s">
        <v>213</v>
      </c>
      <c r="S99" s="104">
        <v>11</v>
      </c>
      <c r="T99" s="104"/>
      <c r="U99" s="104"/>
      <c r="V99" s="104" t="s">
        <v>232</v>
      </c>
      <c r="W99" s="104" t="s">
        <v>172</v>
      </c>
      <c r="X99" s="121"/>
      <c r="Y99" s="104"/>
      <c r="Z99" s="104"/>
      <c r="AA99" s="104"/>
      <c r="AB99" s="104"/>
      <c r="AC99" s="104">
        <v>23</v>
      </c>
    </row>
    <row r="100" spans="1:33" ht="25.5" x14ac:dyDescent="0.3">
      <c r="A100" s="104"/>
      <c r="B100" s="104"/>
      <c r="C100" s="104"/>
      <c r="D100" s="104"/>
      <c r="E100" s="104" t="s">
        <v>739</v>
      </c>
      <c r="F100" s="104"/>
      <c r="G100" s="104"/>
      <c r="H100" s="107"/>
      <c r="I100" s="112" t="s">
        <v>767</v>
      </c>
      <c r="J100" s="104"/>
      <c r="K100" s="109" t="s">
        <v>236</v>
      </c>
      <c r="L100" s="109">
        <v>2</v>
      </c>
      <c r="M100" s="109">
        <v>0</v>
      </c>
      <c r="N100" s="104" t="s">
        <v>180</v>
      </c>
      <c r="O100" s="110" t="s">
        <v>213</v>
      </c>
      <c r="P100" s="110" t="s">
        <v>213</v>
      </c>
      <c r="Q100" s="110" t="s">
        <v>213</v>
      </c>
      <c r="R100" s="110" t="s">
        <v>213</v>
      </c>
      <c r="S100" s="104">
        <v>11</v>
      </c>
      <c r="T100" s="104"/>
      <c r="U100" s="104"/>
      <c r="V100" s="104" t="s">
        <v>237</v>
      </c>
      <c r="W100" s="104" t="s">
        <v>172</v>
      </c>
      <c r="X100" s="121"/>
      <c r="Y100" s="104"/>
      <c r="Z100" s="104"/>
      <c r="AA100" s="104"/>
      <c r="AB100" s="104"/>
      <c r="AC100" s="104">
        <v>23</v>
      </c>
    </row>
    <row r="101" spans="1:33" ht="25.5" x14ac:dyDescent="0.3">
      <c r="A101" s="104"/>
      <c r="B101" s="104"/>
      <c r="C101" s="104"/>
      <c r="D101" s="104"/>
      <c r="E101" s="104" t="s">
        <v>739</v>
      </c>
      <c r="F101" s="104"/>
      <c r="G101" s="104"/>
      <c r="H101" s="107"/>
      <c r="I101" s="112" t="s">
        <v>238</v>
      </c>
      <c r="J101" s="104"/>
      <c r="K101" s="109" t="s">
        <v>239</v>
      </c>
      <c r="L101" s="109">
        <v>0</v>
      </c>
      <c r="M101" s="109">
        <v>0</v>
      </c>
      <c r="N101" s="104" t="s">
        <v>180</v>
      </c>
      <c r="O101" s="110">
        <v>0</v>
      </c>
      <c r="P101" s="110">
        <v>0</v>
      </c>
      <c r="Q101" s="110">
        <f>O101*40</f>
        <v>0</v>
      </c>
      <c r="R101" s="111">
        <f>P101*SQRT(40)</f>
        <v>0</v>
      </c>
      <c r="S101" s="104">
        <v>14</v>
      </c>
      <c r="T101" s="104"/>
      <c r="U101" s="104"/>
      <c r="V101" s="104" t="s">
        <v>232</v>
      </c>
      <c r="W101" s="104" t="s">
        <v>172</v>
      </c>
      <c r="X101" s="104"/>
      <c r="Y101" s="104"/>
      <c r="Z101" s="104"/>
      <c r="AA101" s="104"/>
      <c r="AB101" s="104"/>
      <c r="AC101" s="104"/>
      <c r="AG101" s="43" t="s">
        <v>240</v>
      </c>
    </row>
    <row r="102" spans="1:33" x14ac:dyDescent="0.3">
      <c r="A102" s="104"/>
      <c r="B102" s="104"/>
      <c r="C102" s="104"/>
      <c r="D102" s="104"/>
      <c r="E102" s="104" t="s">
        <v>739</v>
      </c>
      <c r="F102" s="104"/>
      <c r="G102" s="104"/>
      <c r="H102" s="107"/>
      <c r="I102" s="112" t="s">
        <v>241</v>
      </c>
      <c r="J102" s="104"/>
      <c r="K102" s="109" t="s">
        <v>242</v>
      </c>
      <c r="L102" s="109">
        <v>4</v>
      </c>
      <c r="M102" s="109">
        <v>0</v>
      </c>
      <c r="N102" s="104" t="s">
        <v>180</v>
      </c>
      <c r="O102" s="110">
        <v>0</v>
      </c>
      <c r="P102" s="110">
        <v>0</v>
      </c>
      <c r="Q102" s="110">
        <f>O102*40</f>
        <v>0</v>
      </c>
      <c r="R102" s="111">
        <f>P102*SQRT(40)</f>
        <v>0</v>
      </c>
      <c r="S102" s="104">
        <v>14</v>
      </c>
      <c r="T102" s="104"/>
      <c r="U102" s="104"/>
      <c r="V102" s="104" t="s">
        <v>232</v>
      </c>
      <c r="W102" s="104" t="s">
        <v>172</v>
      </c>
      <c r="X102" s="104"/>
      <c r="Y102" s="104"/>
      <c r="Z102" s="104"/>
      <c r="AA102" s="104"/>
      <c r="AB102" s="104"/>
      <c r="AC102" s="104"/>
    </row>
    <row r="103" spans="1:33" ht="25.5" hidden="1" x14ac:dyDescent="0.3">
      <c r="A103" s="104"/>
      <c r="B103" s="104"/>
      <c r="C103" s="104"/>
      <c r="D103" s="104"/>
      <c r="E103" s="104"/>
      <c r="F103" s="104"/>
      <c r="G103" s="104"/>
      <c r="H103" s="107"/>
      <c r="I103" s="112" t="s">
        <v>243</v>
      </c>
      <c r="J103" s="104"/>
      <c r="K103" s="109" t="s">
        <v>244</v>
      </c>
      <c r="L103" s="109">
        <v>6</v>
      </c>
      <c r="M103" s="109">
        <v>0</v>
      </c>
      <c r="N103" s="104" t="s">
        <v>180</v>
      </c>
      <c r="O103" s="110"/>
      <c r="P103" s="110"/>
      <c r="Q103" s="104"/>
      <c r="R103" s="104"/>
      <c r="S103" s="104"/>
      <c r="T103" s="104"/>
      <c r="U103" s="104"/>
      <c r="V103" s="104"/>
      <c r="W103" s="104" t="s">
        <v>823</v>
      </c>
      <c r="X103" s="104"/>
      <c r="Y103" s="104"/>
      <c r="Z103" s="104"/>
      <c r="AA103" s="104"/>
      <c r="AB103" s="104"/>
      <c r="AC103" s="104"/>
    </row>
    <row r="104" spans="1:33" x14ac:dyDescent="0.3">
      <c r="A104" s="104"/>
      <c r="B104" s="104"/>
      <c r="C104" s="104"/>
      <c r="D104" s="104"/>
      <c r="E104" s="104" t="s">
        <v>739</v>
      </c>
      <c r="F104" s="104"/>
      <c r="G104" s="104"/>
      <c r="H104" s="107"/>
      <c r="I104" s="112" t="s">
        <v>245</v>
      </c>
      <c r="J104" s="104"/>
      <c r="K104" s="109" t="s">
        <v>246</v>
      </c>
      <c r="L104" s="109" t="s">
        <v>894</v>
      </c>
      <c r="M104" s="109" t="s">
        <v>894</v>
      </c>
      <c r="N104" s="104" t="s">
        <v>180</v>
      </c>
      <c r="O104" s="110">
        <v>0</v>
      </c>
      <c r="P104" s="110">
        <v>0</v>
      </c>
      <c r="Q104" s="110">
        <f>O104*40</f>
        <v>0</v>
      </c>
      <c r="R104" s="111">
        <f>P104*SQRT(40)</f>
        <v>0</v>
      </c>
      <c r="S104" s="104">
        <v>14</v>
      </c>
      <c r="T104" s="104"/>
      <c r="U104" s="104"/>
      <c r="V104" s="104"/>
      <c r="W104" s="104" t="s">
        <v>397</v>
      </c>
      <c r="X104" s="104"/>
      <c r="Y104" s="104"/>
      <c r="Z104" s="104"/>
      <c r="AA104" s="104"/>
      <c r="AB104" s="104"/>
      <c r="AC104" s="104"/>
    </row>
    <row r="105" spans="1:33" hidden="1" x14ac:dyDescent="0.3">
      <c r="A105" s="104"/>
      <c r="B105" s="104"/>
      <c r="C105" s="104"/>
      <c r="D105" s="104"/>
      <c r="E105" s="104"/>
      <c r="F105" s="104"/>
      <c r="G105" s="104"/>
      <c r="H105" s="107" t="s">
        <v>162</v>
      </c>
      <c r="I105" s="112"/>
      <c r="J105" s="104"/>
      <c r="K105" s="109" t="s">
        <v>247</v>
      </c>
      <c r="L105" s="109">
        <v>12</v>
      </c>
      <c r="M105" s="109">
        <v>0</v>
      </c>
      <c r="N105" s="104" t="s">
        <v>177</v>
      </c>
      <c r="O105" s="110">
        <f>Q105*scale</f>
        <v>0.1075</v>
      </c>
      <c r="P105" s="110">
        <f>R105*SQRT(scale)</f>
        <v>1.5811388300841898</v>
      </c>
      <c r="Q105" s="48">
        <v>4.3</v>
      </c>
      <c r="R105" s="48">
        <v>10</v>
      </c>
      <c r="S105" s="48">
        <v>17.899999999999999</v>
      </c>
      <c r="T105" s="2">
        <v>12</v>
      </c>
      <c r="U105" s="104"/>
      <c r="V105" s="104"/>
      <c r="W105" s="104" t="s">
        <v>397</v>
      </c>
      <c r="X105" s="104"/>
      <c r="Y105" s="104"/>
      <c r="Z105" s="104"/>
      <c r="AA105" s="104"/>
      <c r="AB105" s="104"/>
      <c r="AC105" s="104"/>
    </row>
    <row r="106" spans="1:33" hidden="1" x14ac:dyDescent="0.3">
      <c r="A106" s="104"/>
      <c r="B106" s="104"/>
      <c r="C106" s="104"/>
      <c r="D106" s="104"/>
      <c r="E106" s="104"/>
      <c r="F106" s="104"/>
      <c r="G106" s="104"/>
      <c r="H106" s="107"/>
      <c r="I106" s="112"/>
      <c r="J106" s="104"/>
      <c r="K106" s="109" t="s">
        <v>248</v>
      </c>
      <c r="L106" s="109">
        <v>3</v>
      </c>
      <c r="M106" s="109">
        <v>0</v>
      </c>
      <c r="N106" s="104"/>
      <c r="O106" s="110">
        <f>Q106*scale</f>
        <v>0.14499999999999999</v>
      </c>
      <c r="P106" s="110">
        <f>R106*SQRT(scale)</f>
        <v>1.7242635169834106</v>
      </c>
      <c r="Q106" s="47">
        <v>5.8</v>
      </c>
      <c r="R106" s="73">
        <v>10.905200000000001</v>
      </c>
      <c r="S106" s="47">
        <v>18</v>
      </c>
      <c r="T106" s="2">
        <v>17.399999999999999</v>
      </c>
      <c r="U106" s="104" t="s">
        <v>224</v>
      </c>
      <c r="V106" s="104" t="s">
        <v>196</v>
      </c>
      <c r="W106" s="104" t="s">
        <v>397</v>
      </c>
      <c r="X106" s="104"/>
      <c r="Y106" s="104"/>
      <c r="Z106" s="104"/>
      <c r="AA106" s="104"/>
      <c r="AB106" s="104"/>
      <c r="AC106" s="104"/>
    </row>
    <row r="107" spans="1:33" hidden="1" x14ac:dyDescent="0.3">
      <c r="A107" s="104"/>
      <c r="B107" s="104"/>
      <c r="C107" s="104"/>
      <c r="D107" s="104"/>
      <c r="E107" s="104"/>
      <c r="F107" s="104"/>
      <c r="G107" s="104"/>
      <c r="H107" s="107"/>
      <c r="I107" s="112"/>
      <c r="J107" s="104"/>
      <c r="K107" s="109"/>
      <c r="L107" s="109" t="s">
        <v>1684</v>
      </c>
      <c r="M107" s="109" t="s">
        <v>1684</v>
      </c>
      <c r="N107" s="104"/>
      <c r="O107" s="110"/>
      <c r="P107" s="110"/>
      <c r="Q107" s="104"/>
      <c r="R107" s="104"/>
      <c r="S107" s="104"/>
      <c r="T107" s="104"/>
      <c r="U107" s="125"/>
      <c r="V107" s="125"/>
      <c r="W107" s="125"/>
      <c r="X107" s="104"/>
      <c r="Y107" s="104"/>
      <c r="Z107" s="104"/>
      <c r="AA107" s="104"/>
      <c r="AB107" s="104"/>
      <c r="AC107" s="104"/>
    </row>
    <row r="108" spans="1:33" hidden="1" x14ac:dyDescent="0.3">
      <c r="A108" s="104"/>
      <c r="B108" s="104"/>
      <c r="C108" s="104"/>
      <c r="D108" s="104"/>
      <c r="E108" s="104"/>
      <c r="F108" s="104"/>
      <c r="G108" s="104"/>
      <c r="H108" s="107"/>
      <c r="I108" s="112"/>
      <c r="J108" s="104"/>
      <c r="K108" s="109" t="s">
        <v>251</v>
      </c>
      <c r="L108" s="109">
        <v>4</v>
      </c>
      <c r="M108" s="109">
        <v>30</v>
      </c>
      <c r="N108" s="104" t="s">
        <v>177</v>
      </c>
      <c r="O108" s="110">
        <v>0.23499999999999999</v>
      </c>
      <c r="P108" s="110">
        <v>2.1800000000000002</v>
      </c>
      <c r="Q108" s="110">
        <f>O108*40</f>
        <v>9.3999999999999986</v>
      </c>
      <c r="R108" s="111">
        <f>P108*SQRT(40)</f>
        <v>13.787530598334136</v>
      </c>
      <c r="S108" s="104">
        <v>13.9</v>
      </c>
      <c r="T108" s="104">
        <v>13.8</v>
      </c>
      <c r="U108" s="104"/>
      <c r="V108" s="104"/>
      <c r="W108" s="104" t="s">
        <v>170</v>
      </c>
      <c r="X108" s="8" t="s">
        <v>803</v>
      </c>
      <c r="Y108" s="104"/>
      <c r="Z108" s="104"/>
      <c r="AA108" s="104"/>
      <c r="AB108" s="104"/>
      <c r="AC108" s="104"/>
    </row>
    <row r="109" spans="1:33" hidden="1" x14ac:dyDescent="0.3">
      <c r="A109" s="104"/>
      <c r="B109" s="104"/>
      <c r="C109" s="104"/>
      <c r="D109" s="104"/>
      <c r="E109" s="104"/>
      <c r="F109" s="104"/>
      <c r="G109" s="104"/>
      <c r="H109" s="107"/>
      <c r="I109" s="112"/>
      <c r="J109" s="104"/>
      <c r="K109" s="109"/>
      <c r="L109" s="109" t="s">
        <v>1684</v>
      </c>
      <c r="M109" s="109" t="s">
        <v>1684</v>
      </c>
      <c r="N109" s="104"/>
      <c r="O109" s="110">
        <f t="shared" ref="O109:O117" si="4">Q109*scale</f>
        <v>0</v>
      </c>
      <c r="P109" s="110">
        <f t="shared" ref="P109:P117" si="5">R109*SQRT(scale)</f>
        <v>0</v>
      </c>
      <c r="Q109" s="104"/>
      <c r="R109" s="104"/>
      <c r="S109" s="104"/>
      <c r="T109" s="104"/>
      <c r="U109" s="104"/>
      <c r="V109" s="104"/>
      <c r="W109" s="104"/>
      <c r="X109" s="104"/>
      <c r="Y109" s="104"/>
      <c r="Z109" s="104"/>
      <c r="AA109" s="104"/>
      <c r="AB109" s="104"/>
      <c r="AC109" s="104"/>
    </row>
    <row r="110" spans="1:33" ht="38" x14ac:dyDescent="0.3">
      <c r="A110" s="104"/>
      <c r="B110" s="104"/>
      <c r="C110" s="104"/>
      <c r="D110" s="104"/>
      <c r="E110" s="104" t="s">
        <v>739</v>
      </c>
      <c r="F110" s="104"/>
      <c r="G110" s="104"/>
      <c r="H110" s="107"/>
      <c r="I110" s="112" t="s">
        <v>769</v>
      </c>
      <c r="J110" s="104"/>
      <c r="K110" s="109" t="s">
        <v>249</v>
      </c>
      <c r="L110" s="109" t="s">
        <v>894</v>
      </c>
      <c r="M110" s="109" t="s">
        <v>894</v>
      </c>
      <c r="N110" s="104" t="s">
        <v>180</v>
      </c>
      <c r="O110" s="110">
        <f t="shared" si="4"/>
        <v>0</v>
      </c>
      <c r="P110" s="110">
        <f t="shared" si="5"/>
        <v>0</v>
      </c>
      <c r="Q110" s="104"/>
      <c r="R110" s="104"/>
      <c r="S110" s="104" t="s">
        <v>213</v>
      </c>
      <c r="T110" s="104"/>
      <c r="U110" s="104"/>
      <c r="V110" s="104"/>
      <c r="W110" s="104" t="s">
        <v>397</v>
      </c>
      <c r="X110" s="104"/>
      <c r="Y110" s="104"/>
      <c r="Z110" s="104"/>
      <c r="AA110" s="104"/>
      <c r="AB110" s="104"/>
      <c r="AC110" s="104"/>
    </row>
    <row r="111" spans="1:33" hidden="1" x14ac:dyDescent="0.3">
      <c r="A111" s="104"/>
      <c r="B111" s="104"/>
      <c r="C111" s="104"/>
      <c r="D111" s="104"/>
      <c r="E111" s="104"/>
      <c r="F111" s="104"/>
      <c r="G111" s="104"/>
      <c r="H111" s="107"/>
      <c r="I111" s="112"/>
      <c r="J111" s="104"/>
      <c r="K111" s="109"/>
      <c r="L111" s="109" t="s">
        <v>1684</v>
      </c>
      <c r="M111" s="109" t="s">
        <v>1684</v>
      </c>
      <c r="N111" s="104"/>
      <c r="O111" s="110"/>
      <c r="P111" s="110"/>
      <c r="Q111" s="104"/>
      <c r="R111" s="104"/>
      <c r="S111" s="104"/>
      <c r="T111" s="104"/>
      <c r="U111" s="125"/>
      <c r="V111" s="125"/>
      <c r="W111" s="125"/>
      <c r="X111" s="104"/>
      <c r="Y111" s="104"/>
      <c r="Z111" s="104"/>
      <c r="AA111" s="104"/>
      <c r="AB111" s="104"/>
      <c r="AC111" s="104"/>
    </row>
    <row r="112" spans="1:33" hidden="1" x14ac:dyDescent="0.3">
      <c r="A112" s="104"/>
      <c r="B112" s="104"/>
      <c r="C112" s="104"/>
      <c r="D112" s="104"/>
      <c r="E112" s="104"/>
      <c r="F112" s="104"/>
      <c r="G112" s="104"/>
      <c r="H112" s="107"/>
      <c r="I112" s="112"/>
      <c r="J112" s="104"/>
      <c r="K112" s="109"/>
      <c r="L112" s="109" t="s">
        <v>1684</v>
      </c>
      <c r="M112" s="109" t="s">
        <v>1684</v>
      </c>
      <c r="N112" s="104"/>
      <c r="O112" s="110">
        <f t="shared" si="4"/>
        <v>0</v>
      </c>
      <c r="P112" s="110">
        <f t="shared" si="5"/>
        <v>0</v>
      </c>
      <c r="Q112" s="104"/>
      <c r="R112" s="104"/>
      <c r="S112" s="104"/>
      <c r="T112" s="104"/>
      <c r="U112" s="125"/>
      <c r="V112" s="125"/>
      <c r="W112" s="125"/>
      <c r="X112" s="104"/>
      <c r="Y112" s="104"/>
      <c r="Z112" s="104"/>
      <c r="AA112" s="104"/>
      <c r="AB112" s="104"/>
      <c r="AC112" s="104"/>
    </row>
    <row r="113" spans="1:29" hidden="1" x14ac:dyDescent="0.3">
      <c r="A113" s="104"/>
      <c r="B113" s="104"/>
      <c r="C113" s="104"/>
      <c r="D113" s="104"/>
      <c r="E113" s="104"/>
      <c r="F113" s="104"/>
      <c r="G113" s="104"/>
      <c r="H113" s="107"/>
      <c r="I113" s="108" t="s">
        <v>1402</v>
      </c>
      <c r="J113" s="104"/>
      <c r="K113" s="109" t="s">
        <v>250</v>
      </c>
      <c r="L113" s="109">
        <v>2</v>
      </c>
      <c r="M113" s="109">
        <v>0</v>
      </c>
      <c r="N113" s="104" t="s">
        <v>177</v>
      </c>
      <c r="O113" s="110">
        <f t="shared" si="4"/>
        <v>0.27250000000000002</v>
      </c>
      <c r="P113" s="110">
        <f t="shared" si="5"/>
        <v>2.3717082451262845</v>
      </c>
      <c r="Q113" s="47">
        <v>10.9</v>
      </c>
      <c r="R113" s="48">
        <v>15</v>
      </c>
      <c r="S113" s="47">
        <v>13.9</v>
      </c>
      <c r="T113" s="2">
        <v>15</v>
      </c>
      <c r="U113" s="104"/>
      <c r="V113" s="104" t="s">
        <v>232</v>
      </c>
      <c r="W113" s="104" t="s">
        <v>172</v>
      </c>
      <c r="X113" s="8" t="s">
        <v>803</v>
      </c>
      <c r="Y113" s="104">
        <v>0</v>
      </c>
      <c r="Z113" s="104"/>
      <c r="AA113" s="104"/>
      <c r="AB113" s="104"/>
      <c r="AC113" s="104"/>
    </row>
    <row r="114" spans="1:29" hidden="1" x14ac:dyDescent="0.3">
      <c r="A114" s="104"/>
      <c r="B114" s="104"/>
      <c r="C114" s="104"/>
      <c r="D114" s="104"/>
      <c r="E114" s="104"/>
      <c r="F114" s="104"/>
      <c r="G114" s="104"/>
      <c r="H114" s="107"/>
      <c r="I114" s="112"/>
      <c r="J114" s="104"/>
      <c r="K114" s="109"/>
      <c r="L114" s="109" t="s">
        <v>1684</v>
      </c>
      <c r="M114" s="109" t="s">
        <v>1684</v>
      </c>
      <c r="N114" s="104"/>
      <c r="O114" s="110">
        <f t="shared" si="4"/>
        <v>0</v>
      </c>
      <c r="P114" s="110">
        <f t="shared" si="5"/>
        <v>0</v>
      </c>
      <c r="Q114" s="104"/>
      <c r="R114" s="104"/>
      <c r="S114" s="104"/>
      <c r="T114" s="104"/>
      <c r="U114" s="129"/>
      <c r="V114" s="129"/>
      <c r="W114" s="129"/>
      <c r="X114" s="104"/>
      <c r="Y114" s="104"/>
      <c r="Z114" s="104"/>
      <c r="AA114" s="104"/>
      <c r="AB114" s="104"/>
      <c r="AC114" s="104"/>
    </row>
    <row r="115" spans="1:29" hidden="1" x14ac:dyDescent="0.3">
      <c r="A115" s="104"/>
      <c r="B115" s="104"/>
      <c r="C115" s="104"/>
      <c r="D115" s="104"/>
      <c r="E115" s="104"/>
      <c r="F115" s="104"/>
      <c r="G115" s="104"/>
      <c r="H115" s="107" t="s">
        <v>162</v>
      </c>
      <c r="I115" s="108" t="s">
        <v>816</v>
      </c>
      <c r="J115" s="104"/>
      <c r="K115" s="109" t="s">
        <v>251</v>
      </c>
      <c r="L115" s="109">
        <v>4</v>
      </c>
      <c r="M115" s="109">
        <v>30</v>
      </c>
      <c r="N115" s="104" t="s">
        <v>177</v>
      </c>
      <c r="O115" s="110">
        <f t="shared" si="4"/>
        <v>0.23500000000000001</v>
      </c>
      <c r="P115" s="110">
        <f t="shared" si="5"/>
        <v>2.1819715855161821</v>
      </c>
      <c r="Q115" s="48">
        <v>9.4</v>
      </c>
      <c r="R115" s="48">
        <v>13.8</v>
      </c>
      <c r="S115" s="45">
        <v>13.9</v>
      </c>
      <c r="T115" s="46">
        <v>13.8</v>
      </c>
      <c r="U115" s="104" t="s">
        <v>252</v>
      </c>
      <c r="V115" s="104" t="s">
        <v>237</v>
      </c>
      <c r="W115" s="104" t="s">
        <v>170</v>
      </c>
      <c r="X115" s="104" t="s">
        <v>832</v>
      </c>
      <c r="Y115" s="104">
        <v>1</v>
      </c>
      <c r="Z115" s="104"/>
      <c r="AA115" s="104"/>
      <c r="AB115" s="104"/>
      <c r="AC115" s="104"/>
    </row>
    <row r="116" spans="1:29" hidden="1" x14ac:dyDescent="0.3">
      <c r="A116" s="104"/>
      <c r="B116" s="104"/>
      <c r="C116" s="104"/>
      <c r="D116" s="104"/>
      <c r="E116" s="104"/>
      <c r="F116" s="104"/>
      <c r="G116" s="104"/>
      <c r="H116" s="107"/>
      <c r="I116" s="112"/>
      <c r="J116" s="104"/>
      <c r="K116" s="109"/>
      <c r="L116" s="109" t="s">
        <v>1684</v>
      </c>
      <c r="M116" s="109" t="s">
        <v>1684</v>
      </c>
      <c r="N116" s="104"/>
      <c r="O116" s="110">
        <f t="shared" si="4"/>
        <v>0</v>
      </c>
      <c r="P116" s="110">
        <f t="shared" si="5"/>
        <v>0</v>
      </c>
      <c r="Q116" s="104"/>
      <c r="R116" s="104"/>
      <c r="S116" s="104"/>
      <c r="T116" s="104"/>
      <c r="U116" s="104"/>
      <c r="V116" s="104"/>
      <c r="W116" s="104"/>
      <c r="X116" s="104"/>
      <c r="Y116" s="104"/>
      <c r="Z116" s="104"/>
      <c r="AA116" s="104"/>
      <c r="AB116" s="104"/>
      <c r="AC116" s="104"/>
    </row>
    <row r="117" spans="1:29" ht="25.5" hidden="1" x14ac:dyDescent="0.3">
      <c r="A117" s="104"/>
      <c r="B117" s="104" t="s">
        <v>1708</v>
      </c>
      <c r="C117" s="104"/>
      <c r="D117" s="104"/>
      <c r="E117" s="104"/>
      <c r="F117" s="104"/>
      <c r="G117" s="104"/>
      <c r="H117" s="107" t="s">
        <v>162</v>
      </c>
      <c r="I117" s="108" t="s">
        <v>1398</v>
      </c>
      <c r="J117" s="104"/>
      <c r="K117" s="109" t="s">
        <v>253</v>
      </c>
      <c r="L117" s="109">
        <v>1</v>
      </c>
      <c r="M117" s="109">
        <v>0</v>
      </c>
      <c r="N117" s="104" t="s">
        <v>177</v>
      </c>
      <c r="O117" s="110">
        <f t="shared" si="4"/>
        <v>7.7500000000000013E-2</v>
      </c>
      <c r="P117" s="110">
        <f t="shared" si="5"/>
        <v>1.3914021704740871</v>
      </c>
      <c r="Q117" s="104">
        <v>3.1</v>
      </c>
      <c r="R117" s="104">
        <v>8.8000000000000007</v>
      </c>
      <c r="S117" s="104">
        <v>14</v>
      </c>
      <c r="T117" s="104">
        <v>20</v>
      </c>
      <c r="U117" s="104"/>
      <c r="V117" s="104"/>
      <c r="W117" s="104" t="s">
        <v>170</v>
      </c>
      <c r="X117" s="104"/>
      <c r="Y117" s="104"/>
      <c r="Z117" s="104"/>
      <c r="AA117" s="104"/>
      <c r="AB117" s="104"/>
      <c r="AC117" s="104"/>
    </row>
    <row r="118" spans="1:29" hidden="1" x14ac:dyDescent="0.3">
      <c r="A118" s="104"/>
      <c r="B118" s="104"/>
      <c r="C118" s="104"/>
      <c r="D118" s="104"/>
      <c r="E118" s="104"/>
      <c r="F118" s="104"/>
      <c r="G118" s="104"/>
      <c r="H118" s="107" t="s">
        <v>162</v>
      </c>
      <c r="I118" s="108" t="s">
        <v>1397</v>
      </c>
      <c r="J118" s="104"/>
      <c r="K118" s="109" t="s">
        <v>809</v>
      </c>
      <c r="L118" s="109">
        <v>3</v>
      </c>
      <c r="M118" s="109">
        <v>41</v>
      </c>
      <c r="N118" s="104" t="s">
        <v>177</v>
      </c>
      <c r="O118" s="110">
        <f>Q118*scale</f>
        <v>7.7500000000000013E-2</v>
      </c>
      <c r="P118" s="110">
        <f>R118*SQRT(scale)</f>
        <v>1.3914021704740871</v>
      </c>
      <c r="Q118" s="104">
        <v>3.1</v>
      </c>
      <c r="R118" s="104">
        <v>8.8000000000000007</v>
      </c>
      <c r="S118" s="104">
        <v>14</v>
      </c>
      <c r="T118" s="104">
        <v>20</v>
      </c>
      <c r="U118" s="104"/>
      <c r="V118" s="104"/>
      <c r="W118" s="104" t="s">
        <v>170</v>
      </c>
      <c r="X118" s="104"/>
      <c r="Y118" s="104"/>
      <c r="Z118" s="104"/>
      <c r="AA118" s="104"/>
      <c r="AB118" s="104"/>
      <c r="AC118" s="104"/>
    </row>
    <row r="119" spans="1:29" hidden="1" x14ac:dyDescent="0.3">
      <c r="A119" s="104"/>
      <c r="B119" s="104"/>
      <c r="C119" s="104"/>
      <c r="D119" s="104"/>
      <c r="E119" s="104"/>
      <c r="F119" s="104"/>
      <c r="G119" s="104"/>
      <c r="H119" s="107" t="s">
        <v>162</v>
      </c>
      <c r="I119" s="112" t="s">
        <v>819</v>
      </c>
      <c r="J119" s="104"/>
      <c r="K119" s="109" t="s">
        <v>807</v>
      </c>
      <c r="L119" s="109">
        <v>0</v>
      </c>
      <c r="M119" s="109">
        <v>0</v>
      </c>
      <c r="N119" s="104" t="s">
        <v>808</v>
      </c>
      <c r="O119" s="110">
        <f>Q119*scale</f>
        <v>0</v>
      </c>
      <c r="P119" s="110">
        <f>R119*SQRT(scale)</f>
        <v>0</v>
      </c>
      <c r="Q119" s="104"/>
      <c r="R119" s="104"/>
      <c r="S119" s="104" t="s">
        <v>283</v>
      </c>
      <c r="T119" s="104"/>
      <c r="U119" s="104"/>
      <c r="V119" s="104"/>
      <c r="W119" s="104" t="s">
        <v>170</v>
      </c>
      <c r="X119" s="104"/>
      <c r="Y119" s="104"/>
      <c r="Z119" s="104"/>
      <c r="AA119" s="104"/>
      <c r="AB119" s="104"/>
      <c r="AC119" s="104"/>
    </row>
    <row r="120" spans="1:29" hidden="1" x14ac:dyDescent="0.3">
      <c r="A120" s="104"/>
      <c r="B120" s="104"/>
      <c r="C120" s="104"/>
      <c r="D120" s="104"/>
      <c r="E120" s="104"/>
      <c r="F120" s="104"/>
      <c r="G120" s="104"/>
      <c r="H120" s="107"/>
      <c r="I120" s="112"/>
      <c r="J120" s="104"/>
      <c r="K120" s="109"/>
      <c r="L120" s="109" t="s">
        <v>1684</v>
      </c>
      <c r="M120" s="109" t="s">
        <v>1684</v>
      </c>
      <c r="N120" s="104"/>
      <c r="O120" s="110"/>
      <c r="P120" s="110"/>
      <c r="Q120" s="104"/>
      <c r="R120" s="104"/>
      <c r="S120" s="104"/>
      <c r="T120" s="104"/>
      <c r="U120" s="104"/>
      <c r="V120" s="104"/>
      <c r="W120" s="104"/>
      <c r="X120" s="104"/>
      <c r="Y120" s="104"/>
      <c r="Z120" s="104"/>
      <c r="AA120" s="104"/>
      <c r="AB120" s="104"/>
      <c r="AC120" s="104"/>
    </row>
    <row r="121" spans="1:29" hidden="1" x14ac:dyDescent="0.3">
      <c r="A121" s="125"/>
      <c r="B121" s="125"/>
      <c r="C121" s="125"/>
      <c r="D121" s="125"/>
      <c r="E121" s="125"/>
      <c r="F121" s="125"/>
      <c r="G121" s="125"/>
      <c r="H121" s="126"/>
      <c r="I121" s="127"/>
      <c r="J121" s="125"/>
      <c r="K121" s="128"/>
      <c r="L121" s="128" t="s">
        <v>1684</v>
      </c>
      <c r="M121" s="128" t="s">
        <v>1684</v>
      </c>
      <c r="N121" s="125"/>
      <c r="O121" s="136"/>
      <c r="P121" s="136"/>
      <c r="Q121" s="125"/>
      <c r="R121" s="125"/>
      <c r="S121" s="125"/>
      <c r="T121" s="125"/>
      <c r="U121" s="125"/>
      <c r="V121" s="125"/>
      <c r="W121" s="125"/>
      <c r="X121" s="104"/>
      <c r="Y121" s="104"/>
      <c r="Z121" s="104"/>
      <c r="AA121" s="104"/>
      <c r="AB121" s="104"/>
      <c r="AC121" s="104"/>
    </row>
    <row r="122" spans="1:29" hidden="1" x14ac:dyDescent="0.3">
      <c r="A122" s="129"/>
      <c r="B122" s="129"/>
      <c r="C122" s="129"/>
      <c r="D122" s="129"/>
      <c r="E122" s="129"/>
      <c r="F122" s="129"/>
      <c r="G122" s="129"/>
      <c r="H122" s="130"/>
      <c r="I122" s="131" t="s">
        <v>254</v>
      </c>
      <c r="J122" s="129"/>
      <c r="K122" s="132" t="s">
        <v>215</v>
      </c>
      <c r="L122" s="132" t="s">
        <v>894</v>
      </c>
      <c r="M122" s="132" t="s">
        <v>894</v>
      </c>
      <c r="N122" s="129"/>
      <c r="O122" s="144"/>
      <c r="P122" s="144"/>
      <c r="Q122" s="129"/>
      <c r="R122" s="129"/>
      <c r="S122" s="129" t="s">
        <v>283</v>
      </c>
      <c r="T122" s="129"/>
      <c r="U122" s="129"/>
      <c r="V122" s="129"/>
      <c r="W122" s="129"/>
      <c r="X122" s="104"/>
      <c r="Y122" s="104"/>
      <c r="Z122" s="104"/>
      <c r="AA122" s="104"/>
      <c r="AB122" s="104"/>
      <c r="AC122" s="104"/>
    </row>
    <row r="123" spans="1:29" hidden="1" x14ac:dyDescent="0.3">
      <c r="A123" s="129"/>
      <c r="B123" s="129"/>
      <c r="C123" s="129"/>
      <c r="D123" s="129"/>
      <c r="E123" s="129"/>
      <c r="F123" s="129"/>
      <c r="G123" s="129"/>
      <c r="H123" s="130"/>
      <c r="I123" s="131"/>
      <c r="J123" s="129"/>
      <c r="K123" s="132"/>
      <c r="L123" s="132" t="s">
        <v>1684</v>
      </c>
      <c r="M123" s="132" t="s">
        <v>1684</v>
      </c>
      <c r="N123" s="129"/>
      <c r="O123" s="144"/>
      <c r="P123" s="144"/>
      <c r="Q123" s="129"/>
      <c r="R123" s="129"/>
      <c r="S123" s="129"/>
      <c r="T123" s="129"/>
      <c r="U123" s="129"/>
      <c r="V123" s="129"/>
      <c r="W123" s="129"/>
      <c r="X123" s="104"/>
      <c r="Y123" s="104"/>
      <c r="Z123" s="104"/>
      <c r="AA123" s="104"/>
      <c r="AB123" s="104"/>
      <c r="AC123" s="104"/>
    </row>
    <row r="124" spans="1:29" x14ac:dyDescent="0.3">
      <c r="A124" s="104"/>
      <c r="B124" s="104"/>
      <c r="C124" s="104"/>
      <c r="D124" s="104"/>
      <c r="E124" s="104" t="s">
        <v>856</v>
      </c>
      <c r="F124" s="133">
        <v>43857</v>
      </c>
      <c r="G124" s="104"/>
      <c r="H124" s="107"/>
      <c r="I124" s="112"/>
      <c r="J124" s="104"/>
      <c r="K124" s="109" t="s">
        <v>858</v>
      </c>
      <c r="L124" s="109" t="s">
        <v>894</v>
      </c>
      <c r="M124" s="109" t="s">
        <v>894</v>
      </c>
      <c r="N124" s="104"/>
      <c r="O124" s="110"/>
      <c r="P124" s="110"/>
      <c r="Q124" s="104"/>
      <c r="R124" s="104"/>
      <c r="S124" s="104"/>
      <c r="T124" s="104"/>
      <c r="U124" s="104"/>
      <c r="V124" s="104"/>
      <c r="W124" s="104"/>
      <c r="X124" s="104"/>
      <c r="Y124" s="104"/>
      <c r="Z124" s="104"/>
      <c r="AA124" s="104"/>
      <c r="AB124" s="104"/>
      <c r="AC124" s="104"/>
    </row>
    <row r="125" spans="1:29" ht="38" x14ac:dyDescent="0.3">
      <c r="A125" s="125"/>
      <c r="B125" s="125"/>
      <c r="C125" s="125"/>
      <c r="D125" s="125"/>
      <c r="E125" s="125" t="s">
        <v>739</v>
      </c>
      <c r="F125" s="125"/>
      <c r="G125" s="125"/>
      <c r="H125" s="126"/>
      <c r="I125" s="127" t="s">
        <v>255</v>
      </c>
      <c r="J125" s="125"/>
      <c r="K125" s="128" t="s">
        <v>256</v>
      </c>
      <c r="L125" s="128" t="s">
        <v>894</v>
      </c>
      <c r="M125" s="128" t="s">
        <v>894</v>
      </c>
      <c r="N125" s="125"/>
      <c r="O125" s="136"/>
      <c r="P125" s="136"/>
      <c r="Q125" s="125"/>
      <c r="R125" s="125"/>
      <c r="S125" s="129" t="s">
        <v>283</v>
      </c>
      <c r="T125" s="125"/>
      <c r="U125" s="125"/>
      <c r="V125" s="125"/>
      <c r="W125" s="125"/>
      <c r="X125" s="104"/>
      <c r="Y125" s="104"/>
      <c r="Z125" s="104"/>
      <c r="AA125" s="104"/>
      <c r="AB125" s="104"/>
      <c r="AC125" s="104"/>
    </row>
    <row r="126" spans="1:29" ht="25.5" hidden="1" x14ac:dyDescent="0.3">
      <c r="A126" s="104"/>
      <c r="B126" s="104"/>
      <c r="C126" s="104"/>
      <c r="D126" s="104"/>
      <c r="E126" s="104" t="s">
        <v>1702</v>
      </c>
      <c r="F126" s="133">
        <v>43857</v>
      </c>
      <c r="G126" s="104"/>
      <c r="H126" s="107"/>
      <c r="I126" s="112" t="s">
        <v>1679</v>
      </c>
      <c r="J126" s="104"/>
      <c r="K126" s="185" t="s">
        <v>257</v>
      </c>
      <c r="L126" s="185">
        <v>2</v>
      </c>
      <c r="M126" s="185">
        <v>1357</v>
      </c>
      <c r="N126" s="104" t="s">
        <v>177</v>
      </c>
      <c r="O126" s="110">
        <f>Q126*scale</f>
        <v>6.5000000000000002E-2</v>
      </c>
      <c r="P126" s="110">
        <f>R126*SQRT(scale)</f>
        <v>1.7392527130926088</v>
      </c>
      <c r="Q126" s="47">
        <v>2.6</v>
      </c>
      <c r="R126" s="48">
        <v>11</v>
      </c>
      <c r="S126" s="47">
        <v>11.4</v>
      </c>
      <c r="T126" s="2">
        <v>15</v>
      </c>
      <c r="U126" s="104" t="s">
        <v>199</v>
      </c>
      <c r="V126" s="104"/>
      <c r="W126" s="104" t="s">
        <v>172</v>
      </c>
      <c r="X126" s="121"/>
      <c r="Y126" s="104"/>
      <c r="Z126" s="104"/>
      <c r="AA126" s="104" t="s">
        <v>258</v>
      </c>
      <c r="AB126" s="104"/>
      <c r="AC126" s="104"/>
    </row>
    <row r="127" spans="1:29" ht="25.5" hidden="1" x14ac:dyDescent="0.3">
      <c r="A127" s="104"/>
      <c r="B127" s="104"/>
      <c r="C127" s="104"/>
      <c r="D127" s="104"/>
      <c r="E127" s="104" t="s">
        <v>1702</v>
      </c>
      <c r="F127" s="133">
        <v>43857</v>
      </c>
      <c r="G127" s="104"/>
      <c r="H127" s="107"/>
      <c r="I127" s="112" t="s">
        <v>1679</v>
      </c>
      <c r="J127" s="104"/>
      <c r="K127" s="185" t="s">
        <v>259</v>
      </c>
      <c r="L127" s="185">
        <v>0</v>
      </c>
      <c r="M127" s="185">
        <v>80</v>
      </c>
      <c r="N127" s="104" t="s">
        <v>177</v>
      </c>
      <c r="O127" s="110">
        <f>Q127*scale</f>
        <v>6.5000000000000002E-2</v>
      </c>
      <c r="P127" s="110">
        <f>R127*SQRT(scale)</f>
        <v>1.7392527130926088</v>
      </c>
      <c r="Q127" s="47">
        <v>2.6</v>
      </c>
      <c r="R127" s="48">
        <v>11</v>
      </c>
      <c r="S127" s="104">
        <v>11.4</v>
      </c>
      <c r="T127" s="2">
        <v>15</v>
      </c>
      <c r="U127" s="104"/>
      <c r="V127" s="104"/>
      <c r="W127" s="104" t="s">
        <v>172</v>
      </c>
      <c r="X127" s="121"/>
      <c r="Y127" s="104"/>
      <c r="Z127" s="104"/>
      <c r="AA127" s="104"/>
      <c r="AB127" s="104"/>
      <c r="AC127" s="104"/>
    </row>
    <row r="128" spans="1:29" ht="25.5" hidden="1" x14ac:dyDescent="0.3">
      <c r="A128" s="104"/>
      <c r="B128" s="104"/>
      <c r="C128" s="104"/>
      <c r="D128" s="104"/>
      <c r="E128" s="104" t="s">
        <v>1702</v>
      </c>
      <c r="F128" s="133">
        <v>43857</v>
      </c>
      <c r="G128" s="104"/>
      <c r="H128" s="107"/>
      <c r="I128" s="112" t="s">
        <v>1679</v>
      </c>
      <c r="J128" s="104"/>
      <c r="K128" s="185" t="s">
        <v>260</v>
      </c>
      <c r="L128" s="308">
        <v>11</v>
      </c>
      <c r="M128" s="185">
        <v>0</v>
      </c>
      <c r="N128" s="104" t="s">
        <v>177</v>
      </c>
      <c r="O128" s="110">
        <f>Q128*scale</f>
        <v>6.5000000000000002E-2</v>
      </c>
      <c r="P128" s="110">
        <f>R128*SQRT(scale)</f>
        <v>1.7392527130926088</v>
      </c>
      <c r="Q128" s="47">
        <v>2.6</v>
      </c>
      <c r="R128" s="48">
        <v>11</v>
      </c>
      <c r="S128" s="47">
        <v>11.4</v>
      </c>
      <c r="T128" s="2">
        <v>15</v>
      </c>
      <c r="U128" s="104" t="s">
        <v>199</v>
      </c>
      <c r="V128" s="104"/>
      <c r="W128" s="104" t="s">
        <v>172</v>
      </c>
      <c r="X128" s="121"/>
      <c r="Y128" s="104"/>
      <c r="Z128" s="104" t="s">
        <v>164</v>
      </c>
      <c r="AA128" s="104" t="s">
        <v>233</v>
      </c>
      <c r="AB128" s="104">
        <v>120</v>
      </c>
      <c r="AC128" s="104"/>
    </row>
    <row r="129" spans="1:35" ht="25.5" hidden="1" x14ac:dyDescent="0.3">
      <c r="A129" s="104"/>
      <c r="B129" s="104"/>
      <c r="C129" s="104"/>
      <c r="D129" s="104"/>
      <c r="E129" s="104" t="s">
        <v>1702</v>
      </c>
      <c r="F129" s="133">
        <v>43857</v>
      </c>
      <c r="G129" s="104"/>
      <c r="H129" s="107"/>
      <c r="I129" s="112" t="s">
        <v>1679</v>
      </c>
      <c r="J129" s="104"/>
      <c r="K129" s="185" t="s">
        <v>261</v>
      </c>
      <c r="L129" s="185">
        <v>9</v>
      </c>
      <c r="M129" s="185">
        <v>0</v>
      </c>
      <c r="N129" s="104" t="s">
        <v>177</v>
      </c>
      <c r="O129" s="110">
        <f>Q129*scale</f>
        <v>6.5000000000000002E-2</v>
      </c>
      <c r="P129" s="110">
        <f>R129*SQRT(scale)</f>
        <v>1.7392527130926088</v>
      </c>
      <c r="Q129" s="47">
        <v>2.6</v>
      </c>
      <c r="R129" s="48">
        <v>11</v>
      </c>
      <c r="S129" s="47">
        <v>11.4</v>
      </c>
      <c r="T129" s="2">
        <v>15</v>
      </c>
      <c r="U129" s="104" t="s">
        <v>199</v>
      </c>
      <c r="V129" s="104"/>
      <c r="W129" s="104" t="s">
        <v>172</v>
      </c>
      <c r="X129" s="121"/>
      <c r="Y129" s="104"/>
      <c r="Z129" s="104" t="s">
        <v>164</v>
      </c>
      <c r="AA129" s="104" t="s">
        <v>233</v>
      </c>
      <c r="AB129" s="104">
        <v>120</v>
      </c>
      <c r="AC129" s="104"/>
    </row>
    <row r="130" spans="1:35" ht="25" hidden="1" x14ac:dyDescent="0.3">
      <c r="A130" s="327" t="s">
        <v>1678</v>
      </c>
      <c r="B130" s="328"/>
      <c r="C130" s="328"/>
      <c r="D130" s="328"/>
      <c r="E130" s="328"/>
      <c r="F130" s="328"/>
      <c r="G130" s="328"/>
      <c r="H130" s="328"/>
      <c r="I130" s="328"/>
      <c r="J130" s="328"/>
      <c r="K130" s="295"/>
      <c r="L130" s="295"/>
      <c r="M130" s="295"/>
      <c r="N130" s="295"/>
      <c r="O130" s="296"/>
      <c r="P130" s="144"/>
      <c r="Q130" s="285"/>
      <c r="R130" s="286"/>
      <c r="S130" s="285"/>
      <c r="T130" s="287"/>
      <c r="U130" s="129"/>
      <c r="V130" s="129"/>
      <c r="W130" s="129"/>
      <c r="X130" s="121"/>
      <c r="Y130" s="104"/>
      <c r="Z130" s="104"/>
      <c r="AA130" s="104"/>
      <c r="AB130" s="104"/>
      <c r="AC130" s="104"/>
      <c r="AD130" s="283"/>
      <c r="AE130" s="283"/>
      <c r="AF130" s="283"/>
      <c r="AG130" s="283"/>
      <c r="AI130" s="283"/>
    </row>
    <row r="131" spans="1:35" ht="12.75" hidden="1" customHeight="1" x14ac:dyDescent="0.3">
      <c r="A131" s="104"/>
      <c r="B131" s="104"/>
      <c r="C131" s="104"/>
      <c r="D131" s="104"/>
      <c r="E131" s="104" t="s">
        <v>262</v>
      </c>
      <c r="F131" s="113">
        <v>43875</v>
      </c>
      <c r="G131" s="113"/>
      <c r="H131" s="107" t="s">
        <v>162</v>
      </c>
      <c r="I131" s="112" t="s">
        <v>263</v>
      </c>
      <c r="J131" s="104"/>
      <c r="K131" s="109" t="s">
        <v>264</v>
      </c>
      <c r="L131" s="109"/>
      <c r="M131" s="109"/>
      <c r="N131" s="104" t="s">
        <v>265</v>
      </c>
      <c r="O131" s="110"/>
      <c r="P131" s="110"/>
      <c r="Q131" s="104"/>
      <c r="R131" s="104"/>
      <c r="S131" s="104"/>
      <c r="T131" s="104"/>
      <c r="U131" s="104"/>
      <c r="V131" s="104"/>
      <c r="W131" s="104"/>
      <c r="X131" s="104"/>
      <c r="Y131" s="104"/>
      <c r="Z131" s="104"/>
      <c r="AA131" s="104"/>
      <c r="AB131" s="104"/>
      <c r="AC131" s="104"/>
    </row>
    <row r="132" spans="1:35" hidden="1" x14ac:dyDescent="0.3">
      <c r="A132" s="104"/>
      <c r="B132" s="104"/>
      <c r="C132" s="104"/>
      <c r="D132" s="104"/>
      <c r="E132" s="104" t="s">
        <v>262</v>
      </c>
      <c r="F132" s="113">
        <v>43875</v>
      </c>
      <c r="G132" s="113"/>
      <c r="H132" s="107" t="s">
        <v>162</v>
      </c>
      <c r="I132" s="112" t="s">
        <v>266</v>
      </c>
      <c r="J132" s="104"/>
      <c r="K132" s="109" t="s">
        <v>267</v>
      </c>
      <c r="L132" s="109"/>
      <c r="M132" s="109"/>
      <c r="N132" s="104" t="s">
        <v>265</v>
      </c>
      <c r="O132" s="110"/>
      <c r="P132" s="110"/>
      <c r="Q132" s="104"/>
      <c r="R132" s="104"/>
      <c r="S132" s="104"/>
      <c r="T132" s="104"/>
      <c r="U132" s="104"/>
      <c r="V132" s="104"/>
      <c r="W132" s="104"/>
      <c r="X132" s="104"/>
      <c r="Y132" s="104"/>
      <c r="Z132" s="104"/>
      <c r="AA132" s="104"/>
      <c r="AB132" s="104"/>
      <c r="AC132" s="104"/>
    </row>
    <row r="133" spans="1:35" hidden="1" x14ac:dyDescent="0.3">
      <c r="A133" s="104"/>
      <c r="B133" s="104"/>
      <c r="C133" s="104"/>
      <c r="D133" s="104"/>
      <c r="E133" s="104" t="s">
        <v>262</v>
      </c>
      <c r="F133" s="113">
        <v>43875</v>
      </c>
      <c r="G133" s="113"/>
      <c r="H133" s="107" t="s">
        <v>162</v>
      </c>
      <c r="I133" s="112" t="s">
        <v>268</v>
      </c>
      <c r="J133" s="104"/>
      <c r="K133" s="109" t="s">
        <v>269</v>
      </c>
      <c r="L133" s="109"/>
      <c r="M133" s="109"/>
      <c r="N133" s="104" t="s">
        <v>265</v>
      </c>
      <c r="O133" s="110"/>
      <c r="P133" s="110"/>
      <c r="Q133" s="104"/>
      <c r="R133" s="104"/>
      <c r="S133" s="104"/>
      <c r="T133" s="104"/>
      <c r="U133" s="104"/>
      <c r="V133" s="104"/>
      <c r="W133" s="104"/>
      <c r="X133" s="104"/>
      <c r="Y133" s="104"/>
      <c r="Z133" s="104"/>
      <c r="AA133" s="104"/>
      <c r="AB133" s="104"/>
      <c r="AC133" s="104"/>
    </row>
    <row r="134" spans="1:35" hidden="1" x14ac:dyDescent="0.3">
      <c r="A134" s="104"/>
      <c r="B134" s="104"/>
      <c r="C134" s="104"/>
      <c r="D134" s="104"/>
      <c r="E134" s="104" t="s">
        <v>262</v>
      </c>
      <c r="F134" s="113">
        <v>43875</v>
      </c>
      <c r="G134" s="113"/>
      <c r="H134" s="107" t="s">
        <v>162</v>
      </c>
      <c r="I134" s="112" t="s">
        <v>270</v>
      </c>
      <c r="J134" s="104"/>
      <c r="K134" s="109" t="s">
        <v>271</v>
      </c>
      <c r="L134" s="109"/>
      <c r="M134" s="109"/>
      <c r="N134" s="104" t="s">
        <v>265</v>
      </c>
      <c r="O134" s="110"/>
      <c r="P134" s="110"/>
      <c r="Q134" s="104"/>
      <c r="R134" s="104"/>
      <c r="S134" s="104"/>
      <c r="T134" s="104"/>
      <c r="U134" s="104"/>
      <c r="V134" s="104"/>
      <c r="W134" s="104"/>
      <c r="X134" s="104"/>
      <c r="Y134" s="104"/>
      <c r="Z134" s="104"/>
      <c r="AA134" s="104"/>
      <c r="AB134" s="104"/>
      <c r="AC134" s="104"/>
    </row>
    <row r="135" spans="1:35" hidden="1" x14ac:dyDescent="0.3">
      <c r="A135" s="104"/>
      <c r="B135" s="104"/>
      <c r="C135" s="104"/>
      <c r="D135" s="104"/>
      <c r="E135" s="104" t="s">
        <v>262</v>
      </c>
      <c r="F135" s="113">
        <v>43875</v>
      </c>
      <c r="G135" s="113"/>
      <c r="H135" s="107" t="s">
        <v>162</v>
      </c>
      <c r="I135" s="112" t="s">
        <v>272</v>
      </c>
      <c r="J135" s="104"/>
      <c r="K135" s="109" t="s">
        <v>273</v>
      </c>
      <c r="L135" s="109"/>
      <c r="M135" s="109"/>
      <c r="N135" s="104" t="s">
        <v>265</v>
      </c>
      <c r="O135" s="110"/>
      <c r="P135" s="110"/>
      <c r="Q135" s="104"/>
      <c r="R135" s="104"/>
      <c r="S135" s="104"/>
      <c r="T135" s="104"/>
      <c r="U135" s="104"/>
      <c r="V135" s="104"/>
      <c r="W135" s="104"/>
      <c r="X135" s="104"/>
      <c r="Y135" s="104"/>
      <c r="Z135" s="104"/>
      <c r="AA135" s="104"/>
      <c r="AB135" s="104"/>
      <c r="AC135" s="104"/>
    </row>
    <row r="136" spans="1:35" hidden="1" x14ac:dyDescent="0.3">
      <c r="A136" s="104"/>
      <c r="B136" s="104"/>
      <c r="C136" s="104"/>
      <c r="D136" s="104"/>
      <c r="E136" s="104" t="s">
        <v>262</v>
      </c>
      <c r="F136" s="113">
        <v>43875</v>
      </c>
      <c r="G136" s="113"/>
      <c r="H136" s="107" t="s">
        <v>162</v>
      </c>
      <c r="I136" s="112" t="s">
        <v>274</v>
      </c>
      <c r="J136" s="104"/>
      <c r="K136" s="109" t="s">
        <v>275</v>
      </c>
      <c r="L136" s="109"/>
      <c r="M136" s="109"/>
      <c r="N136" s="104" t="s">
        <v>265</v>
      </c>
      <c r="O136" s="110"/>
      <c r="P136" s="110"/>
      <c r="Q136" s="104"/>
      <c r="R136" s="104"/>
      <c r="S136" s="104"/>
      <c r="T136" s="104"/>
      <c r="U136" s="104"/>
      <c r="V136" s="104"/>
      <c r="W136" s="104"/>
      <c r="X136" s="104"/>
      <c r="Y136" s="104"/>
      <c r="Z136" s="104"/>
      <c r="AA136" s="104"/>
      <c r="AB136" s="104"/>
      <c r="AC136" s="104"/>
    </row>
    <row r="137" spans="1:35" ht="25.5" hidden="1" x14ac:dyDescent="0.3">
      <c r="A137" s="104"/>
      <c r="B137" s="104"/>
      <c r="C137" s="104"/>
      <c r="D137" s="104"/>
      <c r="E137" s="104" t="s">
        <v>262</v>
      </c>
      <c r="F137" s="113">
        <v>43875</v>
      </c>
      <c r="G137" s="113"/>
      <c r="H137" s="107" t="s">
        <v>162</v>
      </c>
      <c r="I137" s="112" t="s">
        <v>276</v>
      </c>
      <c r="J137" s="104"/>
      <c r="K137" s="109" t="s">
        <v>277</v>
      </c>
      <c r="L137" s="109"/>
      <c r="M137" s="109"/>
      <c r="N137" s="104" t="s">
        <v>265</v>
      </c>
      <c r="O137" s="110"/>
      <c r="P137" s="110"/>
      <c r="Q137" s="104"/>
      <c r="R137" s="104"/>
      <c r="S137" s="104"/>
      <c r="T137" s="104"/>
      <c r="U137" s="104"/>
      <c r="V137" s="104"/>
      <c r="W137" s="104"/>
      <c r="X137" s="104"/>
      <c r="Y137" s="104"/>
      <c r="Z137" s="104"/>
      <c r="AA137" s="104"/>
      <c r="AB137" s="104"/>
      <c r="AC137" s="104"/>
      <c r="AG137" s="43" t="s">
        <v>278</v>
      </c>
    </row>
    <row r="138" spans="1:35" ht="63" hidden="1" x14ac:dyDescent="0.3">
      <c r="A138" s="104"/>
      <c r="B138" s="104"/>
      <c r="C138" s="104"/>
      <c r="D138" s="104"/>
      <c r="E138" s="104" t="s">
        <v>262</v>
      </c>
      <c r="F138" s="113">
        <v>43875</v>
      </c>
      <c r="G138" s="113"/>
      <c r="H138" s="107" t="s">
        <v>162</v>
      </c>
      <c r="I138" s="112" t="s">
        <v>279</v>
      </c>
      <c r="J138" s="104"/>
      <c r="K138" s="109" t="s">
        <v>280</v>
      </c>
      <c r="L138" s="109"/>
      <c r="M138" s="109"/>
      <c r="N138" s="110" t="s">
        <v>281</v>
      </c>
      <c r="O138" s="110"/>
      <c r="P138" s="110"/>
      <c r="Q138" s="104"/>
      <c r="R138" s="104"/>
      <c r="S138" s="104"/>
      <c r="T138" s="104"/>
      <c r="U138" s="104"/>
      <c r="V138" s="104"/>
      <c r="W138" s="104"/>
      <c r="X138" s="104"/>
      <c r="Y138" s="104"/>
      <c r="Z138" s="104"/>
      <c r="AA138" s="104"/>
      <c r="AB138" s="104"/>
      <c r="AC138" s="104"/>
    </row>
    <row r="139" spans="1:35" hidden="1" x14ac:dyDescent="0.3">
      <c r="A139" s="104"/>
      <c r="B139" s="104"/>
      <c r="C139" s="104"/>
      <c r="D139" s="104"/>
      <c r="E139" s="104"/>
      <c r="F139" s="104"/>
      <c r="G139" s="104"/>
      <c r="H139" s="107"/>
      <c r="I139" s="112"/>
      <c r="J139" s="104"/>
      <c r="K139" s="109" t="s">
        <v>282</v>
      </c>
      <c r="L139" s="109"/>
      <c r="M139" s="109"/>
      <c r="N139" s="104"/>
      <c r="O139" s="110"/>
      <c r="P139" s="110"/>
      <c r="Q139" s="104"/>
      <c r="R139" s="104"/>
      <c r="S139" s="104"/>
      <c r="T139" s="104"/>
      <c r="U139" s="104"/>
      <c r="V139" s="104"/>
      <c r="W139" s="104"/>
      <c r="X139" s="104"/>
      <c r="Y139" s="104"/>
      <c r="Z139" s="104"/>
      <c r="AA139" s="104"/>
      <c r="AB139" s="104"/>
      <c r="AC139" s="104"/>
      <c r="AE139" s="8" t="s">
        <v>283</v>
      </c>
    </row>
    <row r="140" spans="1:35" hidden="1" x14ac:dyDescent="0.3">
      <c r="A140" s="104"/>
      <c r="B140" s="104"/>
      <c r="C140" s="104"/>
      <c r="D140" s="104"/>
      <c r="E140" s="104" t="s">
        <v>262</v>
      </c>
      <c r="F140" s="113">
        <v>43875</v>
      </c>
      <c r="G140" s="113"/>
      <c r="H140" s="107" t="s">
        <v>162</v>
      </c>
      <c r="I140" s="112" t="s">
        <v>284</v>
      </c>
      <c r="J140" s="104"/>
      <c r="K140" s="109" t="s">
        <v>285</v>
      </c>
      <c r="L140" s="109"/>
      <c r="M140" s="109"/>
      <c r="N140" s="104"/>
      <c r="O140" s="110"/>
      <c r="P140" s="110"/>
      <c r="Q140" s="104"/>
      <c r="R140" s="104"/>
      <c r="S140" s="104"/>
      <c r="T140" s="104"/>
      <c r="U140" s="104"/>
      <c r="V140" s="104"/>
      <c r="W140" s="104"/>
      <c r="X140" s="104"/>
      <c r="Y140" s="104"/>
      <c r="Z140" s="104"/>
      <c r="AA140" s="104"/>
      <c r="AB140" s="104"/>
      <c r="AC140" s="104"/>
      <c r="AE140" s="8" t="s">
        <v>283</v>
      </c>
    </row>
    <row r="141" spans="1:35" ht="50.5" hidden="1" x14ac:dyDescent="0.3">
      <c r="A141" s="104"/>
      <c r="B141" s="104"/>
      <c r="C141" s="104"/>
      <c r="D141" s="104"/>
      <c r="E141" s="104" t="s">
        <v>262</v>
      </c>
      <c r="F141" s="113">
        <v>43878</v>
      </c>
      <c r="G141" s="113"/>
      <c r="H141" s="107" t="s">
        <v>162</v>
      </c>
      <c r="I141" s="114" t="s">
        <v>286</v>
      </c>
      <c r="J141" s="104"/>
      <c r="K141" s="109" t="s">
        <v>287</v>
      </c>
      <c r="L141" s="109"/>
      <c r="M141" s="109"/>
      <c r="N141" s="104"/>
      <c r="O141" s="110"/>
      <c r="P141" s="110"/>
      <c r="Q141" s="104"/>
      <c r="R141" s="104"/>
      <c r="S141" s="104"/>
      <c r="T141" s="104"/>
      <c r="U141" s="104"/>
      <c r="V141" s="104"/>
      <c r="W141" s="104"/>
      <c r="X141" s="104"/>
      <c r="Y141" s="104"/>
      <c r="Z141" s="104"/>
      <c r="AA141" s="104"/>
      <c r="AB141" s="104"/>
      <c r="AC141" s="104"/>
      <c r="AE141" s="8" t="s">
        <v>277</v>
      </c>
      <c r="AF141" s="8" t="s">
        <v>283</v>
      </c>
      <c r="AG141" s="8" t="s">
        <v>288</v>
      </c>
    </row>
    <row r="142" spans="1:35" ht="63" hidden="1" x14ac:dyDescent="0.3">
      <c r="A142" s="104"/>
      <c r="B142" s="104"/>
      <c r="C142" s="104"/>
      <c r="D142" s="104"/>
      <c r="E142" s="104" t="s">
        <v>262</v>
      </c>
      <c r="F142" s="104"/>
      <c r="G142" s="104"/>
      <c r="H142" s="107" t="s">
        <v>162</v>
      </c>
      <c r="I142" s="112" t="s">
        <v>289</v>
      </c>
      <c r="J142" s="104"/>
      <c r="K142" s="109" t="s">
        <v>290</v>
      </c>
      <c r="L142" s="109"/>
      <c r="M142" s="109"/>
      <c r="N142" s="104"/>
      <c r="O142" s="110"/>
      <c r="P142" s="110"/>
      <c r="Q142" s="104"/>
      <c r="R142" s="104"/>
      <c r="S142" s="104"/>
      <c r="T142" s="104"/>
      <c r="U142" s="104"/>
      <c r="V142" s="104"/>
      <c r="W142" s="104"/>
      <c r="X142" s="104"/>
      <c r="Y142" s="104"/>
      <c r="Z142" s="104"/>
      <c r="AA142" s="104"/>
      <c r="AB142" s="104"/>
      <c r="AC142" s="104"/>
      <c r="AG142" s="43" t="s">
        <v>291</v>
      </c>
    </row>
    <row r="143" spans="1:35" hidden="1" x14ac:dyDescent="0.3">
      <c r="A143" s="104"/>
      <c r="B143" s="104"/>
      <c r="C143" s="104"/>
      <c r="D143" s="104"/>
      <c r="E143" s="104"/>
      <c r="F143" s="104"/>
      <c r="G143" s="104"/>
      <c r="H143" s="107" t="s">
        <v>162</v>
      </c>
      <c r="I143" s="112" t="s">
        <v>292</v>
      </c>
      <c r="J143" s="104"/>
      <c r="K143" s="109" t="s">
        <v>293</v>
      </c>
      <c r="L143" s="109"/>
      <c r="M143" s="109"/>
      <c r="N143" s="104"/>
      <c r="O143" s="110"/>
      <c r="P143" s="110"/>
      <c r="Q143" s="104"/>
      <c r="R143" s="104"/>
      <c r="S143" s="104"/>
      <c r="T143" s="104"/>
      <c r="U143" s="104"/>
      <c r="V143" s="104"/>
      <c r="W143" s="104"/>
      <c r="X143" s="104"/>
      <c r="Y143" s="104"/>
      <c r="Z143" s="104"/>
      <c r="AA143" s="104"/>
      <c r="AB143" s="104"/>
      <c r="AC143" s="104"/>
      <c r="AG143" s="43"/>
    </row>
    <row r="144" spans="1:35" ht="50.5" hidden="1" x14ac:dyDescent="0.3">
      <c r="A144" s="104"/>
      <c r="B144" s="104"/>
      <c r="C144" s="104"/>
      <c r="D144" s="104"/>
      <c r="E144" s="104" t="s">
        <v>262</v>
      </c>
      <c r="F144" s="104"/>
      <c r="G144" s="104"/>
      <c r="H144" s="107" t="s">
        <v>162</v>
      </c>
      <c r="I144" s="114" t="s">
        <v>294</v>
      </c>
      <c r="J144" s="104"/>
      <c r="K144" s="109" t="s">
        <v>295</v>
      </c>
      <c r="L144" s="109"/>
      <c r="M144" s="109"/>
      <c r="N144" s="104"/>
      <c r="O144" s="110"/>
      <c r="P144" s="110"/>
      <c r="Q144" s="104"/>
      <c r="R144" s="104"/>
      <c r="S144" s="104"/>
      <c r="T144" s="104"/>
      <c r="U144" s="104"/>
      <c r="V144" s="104"/>
      <c r="W144" s="104"/>
      <c r="X144" s="104"/>
      <c r="Y144" s="104"/>
      <c r="Z144" s="104"/>
      <c r="AA144" s="104"/>
      <c r="AB144" s="104"/>
      <c r="AC144" s="104"/>
    </row>
    <row r="145" spans="1:33" ht="50.5" hidden="1" x14ac:dyDescent="0.3">
      <c r="A145" s="104"/>
      <c r="B145" s="104"/>
      <c r="C145" s="104"/>
      <c r="D145" s="104"/>
      <c r="E145" s="104" t="s">
        <v>262</v>
      </c>
      <c r="F145" s="104"/>
      <c r="G145" s="104"/>
      <c r="H145" s="107" t="s">
        <v>162</v>
      </c>
      <c r="I145" s="114" t="s">
        <v>296</v>
      </c>
      <c r="J145" s="104"/>
      <c r="K145" s="109" t="s">
        <v>297</v>
      </c>
      <c r="L145" s="109"/>
      <c r="M145" s="109"/>
      <c r="N145" s="104"/>
      <c r="O145" s="110"/>
      <c r="P145" s="110"/>
      <c r="Q145" s="104"/>
      <c r="R145" s="104"/>
      <c r="S145" s="104"/>
      <c r="T145" s="104"/>
      <c r="U145" s="104"/>
      <c r="V145" s="104"/>
      <c r="W145" s="104"/>
      <c r="X145" s="104"/>
      <c r="Y145" s="104"/>
      <c r="Z145" s="104"/>
      <c r="AA145" s="104"/>
      <c r="AB145" s="104"/>
      <c r="AC145" s="104"/>
    </row>
    <row r="146" spans="1:33" ht="50.5" hidden="1" x14ac:dyDescent="0.3">
      <c r="A146" s="104"/>
      <c r="B146" s="104"/>
      <c r="C146" s="104"/>
      <c r="D146" s="104"/>
      <c r="E146" s="104" t="s">
        <v>262</v>
      </c>
      <c r="F146" s="104"/>
      <c r="G146" s="104"/>
      <c r="H146" s="107" t="s">
        <v>162</v>
      </c>
      <c r="I146" s="114" t="s">
        <v>298</v>
      </c>
      <c r="J146" s="104"/>
      <c r="K146" s="109" t="s">
        <v>299</v>
      </c>
      <c r="L146" s="109"/>
      <c r="M146" s="109"/>
      <c r="N146" s="104"/>
      <c r="O146" s="110"/>
      <c r="P146" s="110"/>
      <c r="Q146" s="104"/>
      <c r="R146" s="104"/>
      <c r="S146" s="104"/>
      <c r="T146" s="104"/>
      <c r="U146" s="104"/>
      <c r="V146" s="104"/>
      <c r="W146" s="104"/>
      <c r="X146" s="104"/>
      <c r="Y146" s="104"/>
      <c r="Z146" s="104"/>
      <c r="AA146" s="104"/>
      <c r="AB146" s="104"/>
      <c r="AC146" s="104"/>
    </row>
    <row r="147" spans="1:33" ht="25.5" hidden="1" x14ac:dyDescent="0.3">
      <c r="A147" s="104"/>
      <c r="B147" s="104"/>
      <c r="C147" s="104"/>
      <c r="D147" s="104"/>
      <c r="E147" s="104" t="s">
        <v>262</v>
      </c>
      <c r="F147" s="104"/>
      <c r="G147" s="104"/>
      <c r="H147" s="107" t="s">
        <v>162</v>
      </c>
      <c r="I147" s="114" t="s">
        <v>300</v>
      </c>
      <c r="J147" s="104"/>
      <c r="K147" s="109" t="s">
        <v>301</v>
      </c>
      <c r="L147" s="109"/>
      <c r="M147" s="109"/>
      <c r="N147" s="104"/>
      <c r="O147" s="110"/>
      <c r="P147" s="110"/>
      <c r="Q147" s="104"/>
      <c r="R147" s="104"/>
      <c r="S147" s="104"/>
      <c r="T147" s="104"/>
      <c r="U147" s="104"/>
      <c r="V147" s="104"/>
      <c r="W147" s="104"/>
      <c r="X147" s="104"/>
      <c r="Y147" s="104"/>
      <c r="Z147" s="104"/>
      <c r="AA147" s="104"/>
      <c r="AB147" s="104"/>
      <c r="AC147" s="104"/>
    </row>
    <row r="148" spans="1:33" ht="50.5" hidden="1" x14ac:dyDescent="0.3">
      <c r="A148" s="104"/>
      <c r="B148" s="104"/>
      <c r="C148" s="104"/>
      <c r="D148" s="104"/>
      <c r="E148" s="104" t="s">
        <v>262</v>
      </c>
      <c r="F148" s="104"/>
      <c r="G148" s="104"/>
      <c r="H148" s="107" t="s">
        <v>162</v>
      </c>
      <c r="I148" s="114" t="s">
        <v>302</v>
      </c>
      <c r="J148" s="104"/>
      <c r="K148" s="109" t="s">
        <v>303</v>
      </c>
      <c r="L148" s="109"/>
      <c r="M148" s="109"/>
      <c r="N148" s="104"/>
      <c r="O148" s="110"/>
      <c r="P148" s="110"/>
      <c r="Q148" s="104"/>
      <c r="R148" s="104"/>
      <c r="S148" s="104"/>
      <c r="T148" s="104"/>
      <c r="U148" s="104"/>
      <c r="V148" s="104"/>
      <c r="W148" s="104"/>
      <c r="X148" s="104"/>
      <c r="Y148" s="104"/>
      <c r="Z148" s="104"/>
      <c r="AA148" s="104"/>
      <c r="AB148" s="104"/>
      <c r="AC148" s="104"/>
    </row>
    <row r="149" spans="1:33" ht="50.5" hidden="1" x14ac:dyDescent="0.3">
      <c r="A149" s="104"/>
      <c r="B149" s="104"/>
      <c r="C149" s="104"/>
      <c r="D149" s="104"/>
      <c r="E149" s="104" t="s">
        <v>262</v>
      </c>
      <c r="F149" s="104"/>
      <c r="G149" s="104"/>
      <c r="H149" s="107" t="s">
        <v>162</v>
      </c>
      <c r="I149" s="114" t="s">
        <v>304</v>
      </c>
      <c r="J149" s="104"/>
      <c r="K149" s="109" t="s">
        <v>305</v>
      </c>
      <c r="L149" s="109"/>
      <c r="M149" s="109"/>
      <c r="N149" s="104"/>
      <c r="O149" s="110"/>
      <c r="P149" s="110"/>
      <c r="Q149" s="104"/>
      <c r="R149" s="104"/>
      <c r="S149" s="104"/>
      <c r="T149" s="104"/>
      <c r="U149" s="104"/>
      <c r="V149" s="104"/>
      <c r="W149" s="104"/>
      <c r="X149" s="104"/>
      <c r="Y149" s="104"/>
      <c r="Z149" s="104"/>
      <c r="AA149" s="104"/>
      <c r="AB149" s="104"/>
      <c r="AC149" s="104"/>
    </row>
    <row r="150" spans="1:33" hidden="1" x14ac:dyDescent="0.3">
      <c r="A150" s="104"/>
      <c r="B150" s="104"/>
      <c r="C150" s="104"/>
      <c r="D150" s="104"/>
      <c r="E150" s="104" t="s">
        <v>262</v>
      </c>
      <c r="F150" s="104"/>
      <c r="G150" s="104"/>
      <c r="H150" s="107"/>
      <c r="I150" s="112" t="s">
        <v>306</v>
      </c>
      <c r="J150" s="104"/>
      <c r="K150" s="109" t="s">
        <v>307</v>
      </c>
      <c r="L150" s="109"/>
      <c r="M150" s="109"/>
      <c r="N150" s="104"/>
      <c r="O150" s="110"/>
      <c r="P150" s="110"/>
      <c r="Q150" s="104"/>
      <c r="R150" s="104"/>
      <c r="S150" s="104"/>
      <c r="T150" s="104"/>
      <c r="U150" s="104"/>
      <c r="V150" s="104"/>
      <c r="W150" s="104"/>
      <c r="X150" s="104"/>
      <c r="Y150" s="104"/>
      <c r="Z150" s="104"/>
      <c r="AA150" s="104"/>
      <c r="AB150" s="104"/>
      <c r="AC150" s="104"/>
    </row>
    <row r="151" spans="1:33" hidden="1" x14ac:dyDescent="0.3">
      <c r="A151" s="104"/>
      <c r="B151" s="104"/>
      <c r="C151" s="104"/>
      <c r="D151" s="104"/>
      <c r="E151" s="104" t="s">
        <v>262</v>
      </c>
      <c r="F151" s="113">
        <v>43875</v>
      </c>
      <c r="G151" s="113"/>
      <c r="H151" s="107" t="s">
        <v>162</v>
      </c>
      <c r="I151" s="112" t="s">
        <v>308</v>
      </c>
      <c r="J151" s="104"/>
      <c r="K151" s="109" t="s">
        <v>309</v>
      </c>
      <c r="L151" s="109"/>
      <c r="M151" s="109"/>
      <c r="N151" s="104"/>
      <c r="O151" s="110"/>
      <c r="P151" s="110"/>
      <c r="Q151" s="104"/>
      <c r="R151" s="104"/>
      <c r="S151" s="104"/>
      <c r="T151" s="104"/>
      <c r="U151" s="104"/>
      <c r="V151" s="104"/>
      <c r="W151" s="104"/>
      <c r="X151" s="104"/>
      <c r="Y151" s="104"/>
      <c r="Z151" s="104"/>
      <c r="AA151" s="104"/>
      <c r="AB151" s="104"/>
      <c r="AC151" s="104"/>
    </row>
    <row r="152" spans="1:33" hidden="1" x14ac:dyDescent="0.3">
      <c r="A152" s="104"/>
      <c r="B152" s="104"/>
      <c r="C152" s="104"/>
      <c r="D152" s="104"/>
      <c r="E152" s="104" t="s">
        <v>262</v>
      </c>
      <c r="F152" s="104"/>
      <c r="G152" s="104"/>
      <c r="H152" s="107" t="s">
        <v>162</v>
      </c>
      <c r="I152" s="112" t="s">
        <v>310</v>
      </c>
      <c r="J152" s="104"/>
      <c r="K152" s="109" t="s">
        <v>311</v>
      </c>
      <c r="L152" s="109"/>
      <c r="M152" s="109"/>
      <c r="N152" s="104"/>
      <c r="O152" s="110"/>
      <c r="P152" s="110"/>
      <c r="Q152" s="104"/>
      <c r="R152" s="104"/>
      <c r="S152" s="104"/>
      <c r="T152" s="104"/>
      <c r="U152" s="104"/>
      <c r="V152" s="104"/>
      <c r="W152" s="104"/>
      <c r="X152" s="104"/>
      <c r="Y152" s="104"/>
      <c r="Z152" s="104"/>
      <c r="AA152" s="104"/>
      <c r="AB152" s="104"/>
      <c r="AC152" s="104"/>
    </row>
    <row r="153" spans="1:33" hidden="1" x14ac:dyDescent="0.3">
      <c r="A153" s="104"/>
      <c r="B153" s="104"/>
      <c r="C153" s="104"/>
      <c r="D153" s="104"/>
      <c r="E153" s="104" t="s">
        <v>262</v>
      </c>
      <c r="F153" s="104" t="s">
        <v>312</v>
      </c>
      <c r="G153" s="104"/>
      <c r="H153" s="107" t="s">
        <v>162</v>
      </c>
      <c r="I153" s="112" t="s">
        <v>313</v>
      </c>
      <c r="J153" s="104"/>
      <c r="K153" s="109" t="s">
        <v>314</v>
      </c>
      <c r="L153" s="109"/>
      <c r="M153" s="109"/>
      <c r="N153" s="104"/>
      <c r="O153" s="110"/>
      <c r="P153" s="110"/>
      <c r="Q153" s="104"/>
      <c r="R153" s="104"/>
      <c r="S153" s="104"/>
      <c r="T153" s="104"/>
      <c r="U153" s="104"/>
      <c r="V153" s="104"/>
      <c r="W153" s="104"/>
      <c r="X153" s="104"/>
      <c r="Y153" s="104"/>
      <c r="Z153" s="104"/>
      <c r="AA153" s="104"/>
      <c r="AB153" s="104"/>
      <c r="AC153" s="104"/>
    </row>
    <row r="154" spans="1:33" ht="12.5" hidden="1" x14ac:dyDescent="0.25">
      <c r="A154" s="104"/>
      <c r="B154" s="104"/>
      <c r="C154" s="104"/>
      <c r="D154" s="104"/>
      <c r="E154" s="313" t="s">
        <v>315</v>
      </c>
      <c r="F154" s="313"/>
      <c r="G154" s="313"/>
      <c r="H154" s="313"/>
      <c r="I154" s="313"/>
      <c r="J154" s="104"/>
      <c r="K154" s="109"/>
      <c r="L154" s="109"/>
      <c r="M154" s="109"/>
      <c r="N154" s="104"/>
      <c r="O154" s="110"/>
      <c r="P154" s="110"/>
      <c r="Q154" s="104"/>
      <c r="R154" s="104"/>
      <c r="S154" s="104"/>
      <c r="T154" s="104"/>
      <c r="U154" s="104"/>
      <c r="V154" s="104"/>
      <c r="W154" s="104"/>
      <c r="X154" s="104"/>
      <c r="Y154" s="104"/>
      <c r="Z154" s="104"/>
      <c r="AA154" s="104"/>
      <c r="AB154" s="104"/>
      <c r="AC154" s="104"/>
    </row>
    <row r="155" spans="1:33" hidden="1" x14ac:dyDescent="0.3">
      <c r="A155" s="104"/>
      <c r="B155" s="104"/>
      <c r="C155" s="104"/>
      <c r="D155" s="104"/>
      <c r="E155" s="104" t="s">
        <v>262</v>
      </c>
      <c r="F155" s="104" t="s">
        <v>316</v>
      </c>
      <c r="G155" s="104"/>
      <c r="H155" s="107" t="s">
        <v>162</v>
      </c>
      <c r="I155" s="112" t="s">
        <v>313</v>
      </c>
      <c r="J155" s="104"/>
      <c r="K155" s="109" t="s">
        <v>317</v>
      </c>
      <c r="L155" s="109"/>
      <c r="M155" s="109"/>
      <c r="N155" s="104"/>
      <c r="O155" s="110"/>
      <c r="P155" s="110"/>
      <c r="Q155" s="104"/>
      <c r="R155" s="104"/>
      <c r="S155" s="104"/>
      <c r="T155" s="104"/>
      <c r="U155" s="104"/>
      <c r="V155" s="104"/>
      <c r="W155" s="104"/>
      <c r="X155" s="104"/>
      <c r="Y155" s="104"/>
      <c r="Z155" s="104"/>
      <c r="AA155" s="104"/>
      <c r="AB155" s="104"/>
      <c r="AC155" s="104"/>
    </row>
    <row r="156" spans="1:33" hidden="1" x14ac:dyDescent="0.3">
      <c r="A156" s="104"/>
      <c r="B156" s="104"/>
      <c r="C156" s="104"/>
      <c r="D156" s="104"/>
      <c r="E156" s="104" t="s">
        <v>262</v>
      </c>
      <c r="F156" s="104" t="s">
        <v>316</v>
      </c>
      <c r="G156" s="104"/>
      <c r="H156" s="107" t="s">
        <v>162</v>
      </c>
      <c r="I156" s="112"/>
      <c r="J156" s="104"/>
      <c r="K156" s="109" t="s">
        <v>318</v>
      </c>
      <c r="L156" s="109"/>
      <c r="M156" s="109"/>
      <c r="N156" s="104"/>
      <c r="O156" s="110"/>
      <c r="P156" s="110"/>
      <c r="Q156" s="104"/>
      <c r="R156" s="104"/>
      <c r="S156" s="104"/>
      <c r="T156" s="104"/>
      <c r="U156" s="104"/>
      <c r="V156" s="104"/>
      <c r="W156" s="104"/>
      <c r="X156" s="104"/>
      <c r="Y156" s="104"/>
      <c r="Z156" s="104"/>
      <c r="AA156" s="104"/>
      <c r="AB156" s="104"/>
      <c r="AC156" s="104"/>
    </row>
    <row r="157" spans="1:33" ht="25.5" hidden="1" x14ac:dyDescent="0.3">
      <c r="A157" s="104"/>
      <c r="B157" s="104"/>
      <c r="C157" s="104"/>
      <c r="D157" s="104"/>
      <c r="E157" s="104"/>
      <c r="F157" s="104"/>
      <c r="G157" s="104"/>
      <c r="H157" s="107" t="s">
        <v>162</v>
      </c>
      <c r="I157" s="112" t="s">
        <v>319</v>
      </c>
      <c r="J157" s="104"/>
      <c r="K157" s="109" t="s">
        <v>320</v>
      </c>
      <c r="L157" s="109"/>
      <c r="M157" s="109"/>
      <c r="N157" s="104"/>
      <c r="O157" s="110"/>
      <c r="P157" s="110"/>
      <c r="Q157" s="104"/>
      <c r="R157" s="104"/>
      <c r="S157" s="104"/>
      <c r="T157" s="104"/>
      <c r="U157" s="104"/>
      <c r="V157" s="104"/>
      <c r="W157" s="104"/>
      <c r="X157" s="104"/>
      <c r="Y157" s="104"/>
      <c r="Z157" s="104"/>
      <c r="AA157" s="104"/>
      <c r="AB157" s="104"/>
      <c r="AC157" s="104"/>
      <c r="AG157" s="8" t="s">
        <v>321</v>
      </c>
    </row>
    <row r="158" spans="1:33" ht="25.5" hidden="1" x14ac:dyDescent="0.3">
      <c r="A158" s="104"/>
      <c r="B158" s="104"/>
      <c r="C158" s="104"/>
      <c r="D158" s="104"/>
      <c r="E158" s="104" t="s">
        <v>262</v>
      </c>
      <c r="F158" s="104"/>
      <c r="G158" s="104"/>
      <c r="H158" s="107" t="s">
        <v>162</v>
      </c>
      <c r="I158" s="114" t="s">
        <v>322</v>
      </c>
      <c r="J158" s="104"/>
      <c r="K158" s="109" t="s">
        <v>323</v>
      </c>
      <c r="L158" s="109"/>
      <c r="M158" s="109"/>
      <c r="N158" s="104"/>
      <c r="O158" s="110"/>
      <c r="P158" s="110"/>
      <c r="Q158" s="104"/>
      <c r="R158" s="104"/>
      <c r="S158" s="104"/>
      <c r="T158" s="104"/>
      <c r="U158" s="104"/>
      <c r="V158" s="104"/>
      <c r="W158" s="104"/>
      <c r="X158" s="104"/>
      <c r="Y158" s="104"/>
      <c r="Z158" s="104"/>
      <c r="AA158" s="104"/>
      <c r="AB158" s="104"/>
      <c r="AC158" s="104"/>
    </row>
    <row r="159" spans="1:33" ht="50.5" hidden="1" x14ac:dyDescent="0.3">
      <c r="A159" s="104"/>
      <c r="B159" s="104"/>
      <c r="C159" s="104"/>
      <c r="D159" s="104"/>
      <c r="E159" s="104" t="s">
        <v>262</v>
      </c>
      <c r="F159" s="104"/>
      <c r="G159" s="104"/>
      <c r="H159" s="107" t="s">
        <v>162</v>
      </c>
      <c r="I159" s="114" t="s">
        <v>324</v>
      </c>
      <c r="J159" s="104"/>
      <c r="K159" s="109" t="s">
        <v>325</v>
      </c>
      <c r="L159" s="109"/>
      <c r="M159" s="109"/>
      <c r="N159" s="104"/>
      <c r="O159" s="110"/>
      <c r="P159" s="110"/>
      <c r="Q159" s="104"/>
      <c r="R159" s="104"/>
      <c r="S159" s="104"/>
      <c r="T159" s="104"/>
      <c r="U159" s="104"/>
      <c r="V159" s="104"/>
      <c r="W159" s="104"/>
      <c r="X159" s="104"/>
      <c r="Y159" s="104"/>
      <c r="Z159" s="104"/>
      <c r="AA159" s="104"/>
      <c r="AB159" s="104"/>
      <c r="AC159" s="104"/>
    </row>
    <row r="160" spans="1:33" ht="50.5" hidden="1" x14ac:dyDescent="0.3">
      <c r="A160" s="104"/>
      <c r="B160" s="104"/>
      <c r="C160" s="104"/>
      <c r="D160" s="104"/>
      <c r="E160" s="104" t="s">
        <v>262</v>
      </c>
      <c r="F160" s="104"/>
      <c r="G160" s="104"/>
      <c r="H160" s="107" t="s">
        <v>162</v>
      </c>
      <c r="I160" s="114" t="s">
        <v>326</v>
      </c>
      <c r="J160" s="104"/>
      <c r="K160" s="109" t="s">
        <v>327</v>
      </c>
      <c r="L160" s="109"/>
      <c r="M160" s="109"/>
      <c r="N160" s="104"/>
      <c r="O160" s="110"/>
      <c r="P160" s="110"/>
      <c r="Q160" s="104"/>
      <c r="R160" s="104"/>
      <c r="S160" s="104"/>
      <c r="T160" s="104"/>
      <c r="U160" s="104"/>
      <c r="V160" s="104"/>
      <c r="W160" s="104"/>
      <c r="X160" s="104"/>
      <c r="Y160" s="104"/>
      <c r="Z160" s="104"/>
      <c r="AA160" s="104"/>
      <c r="AB160" s="104"/>
      <c r="AC160" s="104"/>
    </row>
    <row r="161" spans="1:33" ht="50.5" hidden="1" x14ac:dyDescent="0.3">
      <c r="A161" s="104"/>
      <c r="B161" s="104"/>
      <c r="C161" s="104"/>
      <c r="D161" s="104"/>
      <c r="E161" s="104" t="s">
        <v>262</v>
      </c>
      <c r="F161" s="104"/>
      <c r="G161" s="104"/>
      <c r="H161" s="107" t="s">
        <v>162</v>
      </c>
      <c r="I161" s="114" t="s">
        <v>328</v>
      </c>
      <c r="J161" s="104"/>
      <c r="K161" s="109" t="s">
        <v>329</v>
      </c>
      <c r="L161" s="109"/>
      <c r="M161" s="109"/>
      <c r="N161" s="104"/>
      <c r="O161" s="110"/>
      <c r="P161" s="110"/>
      <c r="Q161" s="104"/>
      <c r="R161" s="104"/>
      <c r="S161" s="104"/>
      <c r="T161" s="104"/>
      <c r="U161" s="104"/>
      <c r="V161" s="104"/>
      <c r="W161" s="104"/>
      <c r="X161" s="104"/>
      <c r="Y161" s="104"/>
      <c r="Z161" s="104"/>
      <c r="AA161" s="104"/>
      <c r="AB161" s="104"/>
      <c r="AC161" s="104"/>
    </row>
    <row r="162" spans="1:33" ht="50.5" hidden="1" x14ac:dyDescent="0.3">
      <c r="A162" s="104"/>
      <c r="B162" s="104"/>
      <c r="C162" s="104"/>
      <c r="D162" s="104"/>
      <c r="E162" s="104" t="s">
        <v>262</v>
      </c>
      <c r="F162" s="104"/>
      <c r="G162" s="104"/>
      <c r="H162" s="107" t="s">
        <v>330</v>
      </c>
      <c r="I162" s="114" t="s">
        <v>331</v>
      </c>
      <c r="J162" s="104"/>
      <c r="K162" s="109" t="s">
        <v>332</v>
      </c>
      <c r="L162" s="109"/>
      <c r="M162" s="109"/>
      <c r="N162" s="104"/>
      <c r="O162" s="110"/>
      <c r="P162" s="110"/>
      <c r="Q162" s="104"/>
      <c r="R162" s="104"/>
      <c r="S162" s="104"/>
      <c r="T162" s="104"/>
      <c r="U162" s="104"/>
      <c r="V162" s="104"/>
      <c r="W162" s="104"/>
      <c r="X162" s="104"/>
      <c r="Y162" s="104"/>
      <c r="Z162" s="104"/>
      <c r="AA162" s="104"/>
      <c r="AB162" s="104"/>
      <c r="AC162" s="104"/>
    </row>
    <row r="163" spans="1:33" hidden="1" x14ac:dyDescent="0.3">
      <c r="A163" s="104"/>
      <c r="B163" s="104"/>
      <c r="C163" s="104"/>
      <c r="D163" s="104"/>
      <c r="E163" s="104" t="s">
        <v>262</v>
      </c>
      <c r="F163" s="104"/>
      <c r="G163" s="104"/>
      <c r="H163" s="107" t="s">
        <v>330</v>
      </c>
      <c r="I163" s="112" t="s">
        <v>333</v>
      </c>
      <c r="J163" s="104"/>
      <c r="K163" s="109" t="s">
        <v>334</v>
      </c>
      <c r="L163" s="109"/>
      <c r="M163" s="109"/>
      <c r="N163" s="104"/>
      <c r="O163" s="110"/>
      <c r="P163" s="110"/>
      <c r="Q163" s="104"/>
      <c r="R163" s="104"/>
      <c r="S163" s="104"/>
      <c r="T163" s="104"/>
      <c r="U163" s="104"/>
      <c r="V163" s="104"/>
      <c r="W163" s="104"/>
      <c r="X163" s="104"/>
      <c r="Y163" s="104"/>
      <c r="Z163" s="104"/>
      <c r="AA163" s="104"/>
      <c r="AB163" s="104"/>
      <c r="AC163" s="104"/>
      <c r="AG163" s="8" t="s">
        <v>335</v>
      </c>
    </row>
    <row r="164" spans="1:33" hidden="1" x14ac:dyDescent="0.3">
      <c r="A164" s="104"/>
      <c r="B164" s="104"/>
      <c r="C164" s="104"/>
      <c r="D164" s="104"/>
      <c r="E164" s="104"/>
      <c r="F164" s="104"/>
      <c r="G164" s="104"/>
      <c r="H164" s="107"/>
      <c r="I164" s="112"/>
      <c r="J164" s="104"/>
      <c r="K164" s="109"/>
      <c r="L164" s="109"/>
      <c r="M164" s="109"/>
      <c r="N164" s="104"/>
      <c r="O164" s="110"/>
      <c r="P164" s="110"/>
      <c r="Q164" s="104"/>
      <c r="R164" s="104"/>
      <c r="S164" s="104"/>
      <c r="T164" s="104"/>
      <c r="U164" s="104"/>
      <c r="V164" s="104"/>
      <c r="W164" s="104"/>
      <c r="X164" s="104"/>
      <c r="Y164" s="104"/>
      <c r="Z164" s="104"/>
      <c r="AA164" s="104"/>
      <c r="AB164" s="104"/>
      <c r="AC164" s="104"/>
    </row>
    <row r="165" spans="1:33" hidden="1" x14ac:dyDescent="0.3">
      <c r="A165" s="104"/>
      <c r="B165" s="104"/>
      <c r="C165" s="104"/>
      <c r="D165" s="104"/>
      <c r="E165" s="104"/>
      <c r="F165" s="104"/>
      <c r="G165" s="104"/>
      <c r="H165" s="107" t="s">
        <v>162</v>
      </c>
      <c r="I165" s="112" t="s">
        <v>336</v>
      </c>
      <c r="J165" s="104"/>
      <c r="K165" s="109" t="s">
        <v>337</v>
      </c>
      <c r="L165" s="109"/>
      <c r="M165" s="109"/>
      <c r="N165" s="104"/>
      <c r="O165" s="110"/>
      <c r="P165" s="110"/>
      <c r="Q165" s="104"/>
      <c r="R165" s="104"/>
      <c r="S165" s="104"/>
      <c r="T165" s="104"/>
      <c r="U165" s="104"/>
      <c r="V165" s="104"/>
      <c r="W165" s="104"/>
      <c r="X165" s="104"/>
      <c r="Y165" s="104"/>
      <c r="Z165" s="104"/>
      <c r="AA165" s="104"/>
      <c r="AB165" s="104"/>
      <c r="AC165" s="104"/>
    </row>
    <row r="166" spans="1:33" ht="50.5" hidden="1" x14ac:dyDescent="0.3">
      <c r="A166" s="104"/>
      <c r="B166" s="104"/>
      <c r="C166" s="104"/>
      <c r="D166" s="104"/>
      <c r="E166" s="104" t="s">
        <v>262</v>
      </c>
      <c r="F166" s="104"/>
      <c r="G166" s="104"/>
      <c r="H166" s="107" t="s">
        <v>162</v>
      </c>
      <c r="I166" s="114" t="s">
        <v>338</v>
      </c>
      <c r="J166" s="104"/>
      <c r="K166" s="109" t="s">
        <v>339</v>
      </c>
      <c r="L166" s="109"/>
      <c r="M166" s="109"/>
      <c r="N166" s="104"/>
      <c r="O166" s="110"/>
      <c r="P166" s="110"/>
      <c r="Q166" s="104"/>
      <c r="R166" s="104"/>
      <c r="S166" s="104"/>
      <c r="T166" s="104"/>
      <c r="U166" s="104"/>
      <c r="V166" s="104"/>
      <c r="W166" s="104"/>
      <c r="X166" s="104"/>
      <c r="Y166" s="104"/>
      <c r="Z166" s="104"/>
      <c r="AA166" s="104"/>
      <c r="AB166" s="104"/>
      <c r="AC166" s="104"/>
    </row>
    <row r="167" spans="1:33" hidden="1" x14ac:dyDescent="0.3">
      <c r="A167" s="104"/>
      <c r="B167" s="104"/>
      <c r="C167" s="104"/>
      <c r="D167" s="104"/>
      <c r="E167" s="104"/>
      <c r="F167" s="113">
        <v>43885</v>
      </c>
      <c r="G167" s="104"/>
      <c r="H167" s="107" t="s">
        <v>162</v>
      </c>
      <c r="I167" s="112" t="s">
        <v>340</v>
      </c>
      <c r="J167" s="104"/>
      <c r="K167" s="109" t="s">
        <v>341</v>
      </c>
      <c r="L167" s="109"/>
      <c r="M167" s="109"/>
      <c r="N167" s="104"/>
      <c r="O167" s="110"/>
      <c r="P167" s="110"/>
      <c r="Q167" s="104"/>
      <c r="R167" s="104"/>
      <c r="S167" s="104"/>
      <c r="T167" s="104"/>
      <c r="U167" s="104"/>
      <c r="V167" s="104"/>
      <c r="W167" s="104"/>
      <c r="X167" s="104"/>
      <c r="Y167" s="104"/>
      <c r="Z167" s="104"/>
      <c r="AA167" s="104"/>
      <c r="AB167" s="104"/>
      <c r="AC167" s="104"/>
    </row>
    <row r="168" spans="1:33" ht="25" hidden="1" x14ac:dyDescent="0.25">
      <c r="A168" s="327" t="s">
        <v>342</v>
      </c>
      <c r="B168" s="328"/>
      <c r="C168" s="328"/>
      <c r="D168" s="328"/>
      <c r="E168" s="328"/>
      <c r="F168" s="328"/>
      <c r="G168" s="328"/>
      <c r="H168" s="328"/>
      <c r="I168" s="328"/>
      <c r="J168" s="328"/>
      <c r="K168" s="296"/>
      <c r="L168" s="279"/>
      <c r="M168" s="279"/>
      <c r="N168" s="104"/>
      <c r="O168" s="110"/>
      <c r="P168" s="110"/>
      <c r="Q168" s="104"/>
      <c r="R168" s="104"/>
      <c r="S168" s="104"/>
      <c r="T168" s="104"/>
      <c r="U168" s="104"/>
      <c r="V168" s="104"/>
      <c r="W168" s="104"/>
      <c r="X168" s="104"/>
      <c r="Y168" s="104"/>
      <c r="Z168" s="104"/>
      <c r="AA168" s="104"/>
      <c r="AB168" s="104"/>
      <c r="AC168" s="104"/>
    </row>
    <row r="169" spans="1:33" hidden="1" x14ac:dyDescent="0.3">
      <c r="A169" s="104"/>
      <c r="B169" s="104"/>
      <c r="C169" s="104"/>
      <c r="D169" s="104"/>
      <c r="E169" s="104"/>
      <c r="F169" s="104"/>
      <c r="G169" s="104"/>
      <c r="H169" s="107"/>
      <c r="I169" s="104" t="s">
        <v>343</v>
      </c>
      <c r="J169" s="104"/>
      <c r="K169" s="109"/>
      <c r="L169" s="109"/>
      <c r="M169" s="109"/>
      <c r="N169" s="104"/>
      <c r="O169" s="110"/>
      <c r="P169" s="110"/>
      <c r="Q169" s="104"/>
      <c r="R169" s="104"/>
      <c r="S169" s="104"/>
      <c r="T169" s="104"/>
      <c r="U169" s="104"/>
      <c r="V169" s="104"/>
      <c r="W169" s="104"/>
      <c r="X169" s="104"/>
      <c r="Y169" s="104"/>
      <c r="Z169" s="104"/>
      <c r="AA169" s="104"/>
      <c r="AB169" s="104"/>
      <c r="AC169" s="104"/>
    </row>
    <row r="170" spans="1:33" hidden="1" x14ac:dyDescent="0.3">
      <c r="A170" s="104"/>
      <c r="B170" s="104"/>
      <c r="C170" s="104"/>
      <c r="D170" s="104"/>
      <c r="E170" s="104"/>
      <c r="F170" s="104"/>
      <c r="G170" s="104"/>
      <c r="H170" s="107" t="s">
        <v>162</v>
      </c>
      <c r="I170" s="112" t="s">
        <v>344</v>
      </c>
      <c r="J170" s="104"/>
      <c r="K170" s="109"/>
      <c r="N170" s="104"/>
      <c r="O170" s="110"/>
      <c r="P170" s="110"/>
      <c r="Q170" s="104"/>
      <c r="R170" s="104"/>
      <c r="S170" s="104"/>
      <c r="T170" s="104"/>
      <c r="U170" s="104"/>
      <c r="V170" s="104"/>
      <c r="W170" s="104"/>
      <c r="X170" s="104"/>
      <c r="Y170" s="104"/>
      <c r="Z170" s="104"/>
      <c r="AA170" s="104"/>
      <c r="AB170" s="104"/>
      <c r="AC170" s="104"/>
    </row>
    <row r="171" spans="1:33" hidden="1" x14ac:dyDescent="0.3">
      <c r="A171" s="104"/>
      <c r="B171" s="104"/>
      <c r="C171" s="104"/>
      <c r="D171" s="104"/>
      <c r="E171" s="104"/>
      <c r="F171" s="104"/>
      <c r="G171" s="104"/>
      <c r="H171" s="107"/>
      <c r="I171" s="112"/>
      <c r="J171" s="104"/>
      <c r="K171" s="109" t="s">
        <v>345</v>
      </c>
      <c r="L171" s="109">
        <v>0</v>
      </c>
      <c r="M171" s="109" t="s">
        <v>894</v>
      </c>
      <c r="N171" s="104"/>
      <c r="O171" s="110"/>
      <c r="P171" s="110"/>
      <c r="Q171" s="104"/>
      <c r="R171" s="104"/>
      <c r="S171" s="104"/>
      <c r="T171" s="104"/>
      <c r="U171" s="104"/>
      <c r="V171" s="104"/>
      <c r="W171" s="104"/>
      <c r="X171" s="104"/>
      <c r="Y171" s="104"/>
      <c r="Z171" s="104"/>
      <c r="AA171" s="104"/>
      <c r="AB171" s="104"/>
      <c r="AC171" s="104"/>
    </row>
    <row r="172" spans="1:33" hidden="1" x14ac:dyDescent="0.3">
      <c r="A172" s="104"/>
      <c r="B172" s="104"/>
      <c r="C172" s="104"/>
      <c r="D172" s="104"/>
      <c r="E172" s="104"/>
      <c r="F172" s="104"/>
      <c r="G172" s="104"/>
      <c r="H172" s="107" t="s">
        <v>162</v>
      </c>
      <c r="I172" s="112" t="s">
        <v>346</v>
      </c>
      <c r="J172" s="104"/>
      <c r="K172" s="109" t="s">
        <v>347</v>
      </c>
      <c r="L172" s="109">
        <v>0</v>
      </c>
      <c r="M172" s="109" t="s">
        <v>894</v>
      </c>
      <c r="N172" s="104"/>
      <c r="O172" s="110"/>
      <c r="P172" s="110"/>
      <c r="Q172" s="104"/>
      <c r="R172" s="104"/>
      <c r="S172" s="104"/>
      <c r="T172" s="104"/>
      <c r="U172" s="104"/>
      <c r="V172" s="104"/>
      <c r="W172" s="104"/>
      <c r="X172" s="104"/>
      <c r="Y172" s="104"/>
      <c r="Z172" s="104"/>
      <c r="AA172" s="104"/>
      <c r="AB172" s="104"/>
      <c r="AC172" s="104"/>
    </row>
    <row r="173" spans="1:33" hidden="1" x14ac:dyDescent="0.3">
      <c r="A173" s="104"/>
      <c r="B173" s="104"/>
      <c r="C173" s="104"/>
      <c r="D173" s="104"/>
      <c r="E173" s="104"/>
      <c r="F173" s="104"/>
      <c r="G173" s="104"/>
      <c r="H173" s="107"/>
      <c r="I173" s="112"/>
      <c r="J173" s="104"/>
      <c r="K173" s="109"/>
      <c r="L173" s="109" t="s">
        <v>1684</v>
      </c>
      <c r="M173" s="109" t="s">
        <v>1684</v>
      </c>
      <c r="N173" s="104"/>
      <c r="O173" s="110"/>
      <c r="P173" s="110"/>
      <c r="Q173" s="104"/>
      <c r="R173" s="104"/>
      <c r="S173" s="104"/>
      <c r="T173" s="104"/>
      <c r="U173" s="104"/>
      <c r="V173" s="104"/>
      <c r="W173" s="104"/>
      <c r="X173" s="104"/>
      <c r="Y173" s="104"/>
      <c r="Z173" s="104"/>
      <c r="AA173" s="104"/>
      <c r="AB173" s="104"/>
      <c r="AC173" s="104"/>
    </row>
    <row r="174" spans="1:33" ht="38" hidden="1" x14ac:dyDescent="0.3">
      <c r="A174" s="104"/>
      <c r="B174" s="104"/>
      <c r="C174" s="104"/>
      <c r="D174" s="104"/>
      <c r="E174" s="104"/>
      <c r="F174" s="104"/>
      <c r="G174" s="104"/>
      <c r="H174" s="107" t="s">
        <v>162</v>
      </c>
      <c r="I174" s="112" t="s">
        <v>348</v>
      </c>
      <c r="J174" s="104"/>
      <c r="K174" s="109" t="s">
        <v>345</v>
      </c>
      <c r="L174" s="109">
        <v>0</v>
      </c>
      <c r="M174" s="109" t="s">
        <v>894</v>
      </c>
      <c r="N174" s="104"/>
      <c r="O174" s="110"/>
      <c r="P174" s="110"/>
      <c r="Q174" s="104"/>
      <c r="R174" s="104"/>
      <c r="S174" s="104"/>
      <c r="T174" s="104"/>
      <c r="U174" s="104"/>
      <c r="V174" s="104"/>
      <c r="W174" s="104"/>
      <c r="X174" s="104"/>
      <c r="Y174" s="104"/>
      <c r="Z174" s="104"/>
      <c r="AA174" s="104"/>
      <c r="AB174" s="104"/>
      <c r="AC174" s="104"/>
    </row>
    <row r="175" spans="1:33" ht="38" hidden="1" x14ac:dyDescent="0.3">
      <c r="A175" s="104"/>
      <c r="B175" s="104"/>
      <c r="C175" s="104"/>
      <c r="D175" s="104"/>
      <c r="E175" s="104"/>
      <c r="F175" s="104"/>
      <c r="G175" s="104"/>
      <c r="H175" s="107" t="s">
        <v>162</v>
      </c>
      <c r="I175" s="112" t="s">
        <v>349</v>
      </c>
      <c r="J175" s="104"/>
      <c r="K175" s="109" t="s">
        <v>350</v>
      </c>
      <c r="L175" s="109">
        <v>0</v>
      </c>
      <c r="M175" s="109" t="s">
        <v>894</v>
      </c>
      <c r="N175" s="104"/>
      <c r="O175" s="110"/>
      <c r="P175" s="110"/>
      <c r="Q175" s="104"/>
      <c r="R175" s="104"/>
      <c r="S175" s="104"/>
      <c r="T175" s="104"/>
      <c r="U175" s="104"/>
      <c r="V175" s="104"/>
      <c r="W175" s="104"/>
      <c r="X175" s="104"/>
      <c r="Y175" s="104"/>
      <c r="Z175" s="104"/>
      <c r="AA175" s="104"/>
      <c r="AB175" s="104"/>
      <c r="AC175" s="104"/>
    </row>
    <row r="176" spans="1:33" ht="38" hidden="1" x14ac:dyDescent="0.3">
      <c r="A176" s="104"/>
      <c r="B176" s="104"/>
      <c r="C176" s="104"/>
      <c r="D176" s="104"/>
      <c r="E176" s="104"/>
      <c r="F176" s="104"/>
      <c r="G176" s="104"/>
      <c r="H176" s="107" t="s">
        <v>162</v>
      </c>
      <c r="I176" s="112" t="s">
        <v>351</v>
      </c>
      <c r="J176" s="104"/>
      <c r="K176" s="109" t="s">
        <v>352</v>
      </c>
      <c r="L176" s="109">
        <v>0</v>
      </c>
      <c r="M176" s="109" t="s">
        <v>894</v>
      </c>
      <c r="N176" s="104"/>
      <c r="O176" s="110"/>
      <c r="P176" s="110"/>
      <c r="Q176" s="104"/>
      <c r="R176" s="104"/>
      <c r="S176" s="104"/>
      <c r="T176" s="104"/>
      <c r="U176" s="104"/>
      <c r="V176" s="104"/>
      <c r="W176" s="104"/>
      <c r="X176" s="104"/>
      <c r="Y176" s="104"/>
      <c r="Z176" s="104"/>
      <c r="AA176" s="104"/>
      <c r="AB176" s="104"/>
      <c r="AC176" s="104"/>
    </row>
    <row r="177" spans="1:29" ht="38" hidden="1" x14ac:dyDescent="0.3">
      <c r="A177" s="104"/>
      <c r="B177" s="104"/>
      <c r="C177" s="104"/>
      <c r="D177" s="104"/>
      <c r="E177" s="104"/>
      <c r="F177" s="104"/>
      <c r="G177" s="104"/>
      <c r="H177" s="107"/>
      <c r="I177" s="112" t="s">
        <v>1404</v>
      </c>
      <c r="J177" s="104"/>
      <c r="K177" s="109" t="s">
        <v>353</v>
      </c>
      <c r="L177" s="109">
        <v>0</v>
      </c>
      <c r="M177" s="109" t="s">
        <v>894</v>
      </c>
      <c r="N177" s="104"/>
      <c r="O177" s="110"/>
      <c r="P177" s="110"/>
      <c r="Q177" s="104"/>
      <c r="R177" s="104"/>
      <c r="S177" s="104"/>
      <c r="T177" s="104"/>
      <c r="U177" s="104"/>
      <c r="V177" s="104"/>
      <c r="W177" s="104"/>
      <c r="X177" s="104"/>
      <c r="Y177" s="104"/>
      <c r="Z177" s="104"/>
      <c r="AA177" s="104"/>
      <c r="AB177" s="104"/>
      <c r="AC177" s="104"/>
    </row>
    <row r="178" spans="1:29" ht="25" hidden="1" x14ac:dyDescent="0.25">
      <c r="A178" s="329" t="s">
        <v>777</v>
      </c>
      <c r="B178" s="330"/>
      <c r="C178" s="330"/>
      <c r="D178" s="330"/>
      <c r="E178" s="330"/>
      <c r="F178" s="330"/>
      <c r="G178" s="330"/>
      <c r="H178" s="330"/>
      <c r="I178" s="330"/>
      <c r="J178" s="330"/>
      <c r="K178" s="297"/>
      <c r="L178" s="109" t="s">
        <v>1684</v>
      </c>
      <c r="M178" s="109" t="s">
        <v>1684</v>
      </c>
      <c r="N178" s="104"/>
      <c r="O178" s="110"/>
      <c r="P178" s="110"/>
      <c r="Q178" s="104"/>
      <c r="R178" s="104"/>
      <c r="S178" s="104"/>
      <c r="T178" s="104"/>
      <c r="U178" s="104"/>
      <c r="V178" s="104"/>
      <c r="W178" s="104"/>
      <c r="X178" s="104"/>
      <c r="Y178" s="104"/>
      <c r="Z178" s="104"/>
      <c r="AA178" s="104"/>
      <c r="AB178" s="104"/>
      <c r="AC178" s="104"/>
    </row>
    <row r="179" spans="1:29" hidden="1" x14ac:dyDescent="0.3">
      <c r="A179" s="104"/>
      <c r="B179" s="104"/>
      <c r="C179" s="104"/>
      <c r="D179" s="104"/>
      <c r="E179" s="104"/>
      <c r="F179" s="104"/>
      <c r="G179" s="104"/>
      <c r="H179" s="107"/>
      <c r="I179" s="112" t="s">
        <v>354</v>
      </c>
      <c r="J179" s="104"/>
      <c r="K179" s="109" t="s">
        <v>355</v>
      </c>
      <c r="L179" s="109">
        <v>0</v>
      </c>
      <c r="M179" s="109" t="s">
        <v>894</v>
      </c>
      <c r="N179" s="104"/>
      <c r="O179" s="110"/>
      <c r="P179" s="110"/>
      <c r="Q179" s="104"/>
      <c r="R179" s="104"/>
      <c r="S179" s="104"/>
      <c r="T179" s="104"/>
      <c r="U179" s="104"/>
      <c r="V179" s="104"/>
      <c r="W179" s="104"/>
      <c r="X179" s="104"/>
      <c r="Y179" s="104"/>
      <c r="Z179" s="104"/>
      <c r="AA179" s="104"/>
      <c r="AB179" s="104"/>
      <c r="AC179" s="104"/>
    </row>
    <row r="180" spans="1:29" hidden="1" x14ac:dyDescent="0.3">
      <c r="A180" s="104"/>
      <c r="B180" s="104"/>
      <c r="C180" s="104"/>
      <c r="D180" s="104"/>
      <c r="E180" s="104"/>
      <c r="F180" s="104"/>
      <c r="G180" s="104"/>
      <c r="H180" s="107"/>
      <c r="I180" s="112" t="s">
        <v>356</v>
      </c>
      <c r="J180" s="104"/>
      <c r="K180" s="109" t="s">
        <v>357</v>
      </c>
      <c r="L180" s="109">
        <v>0</v>
      </c>
      <c r="M180" s="109" t="s">
        <v>894</v>
      </c>
      <c r="N180" s="104"/>
      <c r="O180" s="110"/>
      <c r="P180" s="110"/>
      <c r="Q180" s="104"/>
      <c r="R180" s="104"/>
      <c r="S180" s="104"/>
      <c r="T180" s="104"/>
      <c r="U180" s="104"/>
      <c r="V180" s="104"/>
      <c r="W180" s="104"/>
      <c r="X180" s="104"/>
      <c r="Y180" s="104"/>
      <c r="Z180" s="104"/>
      <c r="AA180" s="104"/>
      <c r="AB180" s="104"/>
      <c r="AC180" s="104"/>
    </row>
    <row r="181" spans="1:29" hidden="1" x14ac:dyDescent="0.3">
      <c r="A181" s="104"/>
      <c r="B181" s="104"/>
      <c r="C181" s="104"/>
      <c r="D181" s="104"/>
      <c r="E181" s="104"/>
      <c r="F181" s="104"/>
      <c r="G181" s="104"/>
      <c r="H181" s="107"/>
      <c r="I181" s="112" t="s">
        <v>358</v>
      </c>
      <c r="J181" s="104"/>
      <c r="K181" s="109" t="s">
        <v>359</v>
      </c>
      <c r="L181" s="109">
        <v>0</v>
      </c>
      <c r="M181" s="109" t="s">
        <v>894</v>
      </c>
      <c r="N181" s="104"/>
      <c r="O181" s="110"/>
      <c r="P181" s="110"/>
      <c r="Q181" s="104"/>
      <c r="R181" s="104"/>
      <c r="S181" s="104"/>
      <c r="T181" s="104"/>
      <c r="U181" s="104"/>
      <c r="V181" s="104"/>
      <c r="W181" s="104"/>
      <c r="X181" s="104"/>
      <c r="Y181" s="104"/>
      <c r="Z181" s="104"/>
      <c r="AA181" s="104"/>
      <c r="AB181" s="104"/>
      <c r="AC181" s="104"/>
    </row>
    <row r="182" spans="1:29" hidden="1" x14ac:dyDescent="0.3">
      <c r="A182" s="104"/>
      <c r="B182" s="104"/>
      <c r="C182" s="104"/>
      <c r="D182" s="104"/>
      <c r="E182" s="104"/>
      <c r="F182" s="104"/>
      <c r="G182" s="104"/>
      <c r="H182" s="107"/>
      <c r="I182" s="112"/>
      <c r="J182" s="104"/>
      <c r="K182" s="109" t="s">
        <v>359</v>
      </c>
      <c r="L182" s="109">
        <v>0</v>
      </c>
      <c r="M182" s="109" t="s">
        <v>894</v>
      </c>
      <c r="N182" s="104"/>
      <c r="O182" s="110"/>
      <c r="P182" s="110"/>
      <c r="Q182" s="104"/>
      <c r="R182" s="104"/>
      <c r="S182" s="104"/>
      <c r="T182" s="104"/>
      <c r="U182" s="104"/>
      <c r="V182" s="104"/>
      <c r="W182" s="104"/>
      <c r="X182" s="104"/>
      <c r="Y182" s="104"/>
      <c r="Z182" s="104"/>
      <c r="AA182" s="104"/>
      <c r="AB182" s="104"/>
      <c r="AC182" s="104"/>
    </row>
    <row r="183" spans="1:29" hidden="1" x14ac:dyDescent="0.3">
      <c r="A183" s="104"/>
      <c r="B183" s="104"/>
      <c r="C183" s="104"/>
      <c r="D183" s="104"/>
      <c r="E183" s="104"/>
      <c r="F183" s="104"/>
      <c r="G183" s="104"/>
      <c r="H183" s="107"/>
      <c r="I183" s="112"/>
      <c r="J183" s="104"/>
      <c r="K183" s="109" t="s">
        <v>360</v>
      </c>
      <c r="L183" s="109">
        <v>0</v>
      </c>
      <c r="M183" s="109" t="s">
        <v>894</v>
      </c>
      <c r="N183" s="104"/>
      <c r="O183" s="110"/>
      <c r="P183" s="110"/>
      <c r="Q183" s="104"/>
      <c r="R183" s="104"/>
      <c r="S183" s="104"/>
      <c r="T183" s="104"/>
      <c r="U183" s="104"/>
      <c r="V183" s="104"/>
      <c r="W183" s="104"/>
      <c r="X183" s="104"/>
      <c r="Y183" s="104"/>
      <c r="Z183" s="104"/>
      <c r="AA183" s="104"/>
      <c r="AB183" s="104"/>
      <c r="AC183" s="104"/>
    </row>
    <row r="184" spans="1:29" hidden="1" x14ac:dyDescent="0.3">
      <c r="A184" s="104"/>
      <c r="B184" s="104"/>
      <c r="C184" s="104"/>
      <c r="D184" s="104"/>
      <c r="E184" s="104"/>
      <c r="F184" s="113">
        <v>43887</v>
      </c>
      <c r="G184" s="104"/>
      <c r="H184" s="107"/>
      <c r="I184" s="112" t="s">
        <v>361</v>
      </c>
      <c r="J184" s="104"/>
      <c r="K184" s="109" t="s">
        <v>362</v>
      </c>
      <c r="L184" s="109">
        <v>0</v>
      </c>
      <c r="M184" s="109" t="s">
        <v>894</v>
      </c>
      <c r="N184" s="104"/>
      <c r="O184" s="110"/>
      <c r="P184" s="110"/>
      <c r="Q184" s="104"/>
      <c r="R184" s="104"/>
      <c r="S184" s="104"/>
      <c r="T184" s="104"/>
      <c r="U184" s="104"/>
      <c r="V184" s="104"/>
      <c r="W184" s="104"/>
      <c r="X184" s="104"/>
      <c r="Y184" s="104"/>
      <c r="Z184" s="104"/>
      <c r="AA184" s="104"/>
      <c r="AB184" s="104"/>
      <c r="AC184" s="104"/>
    </row>
    <row r="185" spans="1:29" ht="25.5" hidden="1" x14ac:dyDescent="0.3">
      <c r="A185" s="104"/>
      <c r="B185" s="104"/>
      <c r="C185" s="104"/>
      <c r="D185" s="104"/>
      <c r="E185" s="104"/>
      <c r="F185" s="113">
        <v>43887</v>
      </c>
      <c r="G185" s="104"/>
      <c r="H185" s="107"/>
      <c r="I185" s="112" t="s">
        <v>363</v>
      </c>
      <c r="J185" s="104"/>
      <c r="K185" s="109" t="s">
        <v>364</v>
      </c>
      <c r="L185" s="109">
        <v>0</v>
      </c>
      <c r="M185" s="109" t="s">
        <v>894</v>
      </c>
      <c r="N185" s="104"/>
      <c r="O185" s="110"/>
      <c r="P185" s="110"/>
      <c r="Q185" s="104"/>
      <c r="R185" s="104"/>
      <c r="S185" s="104"/>
      <c r="T185" s="104"/>
      <c r="U185" s="104"/>
      <c r="V185" s="104"/>
      <c r="W185" s="104"/>
      <c r="X185" s="104"/>
      <c r="Y185" s="104"/>
      <c r="Z185" s="104"/>
      <c r="AA185" s="104"/>
      <c r="AB185" s="104"/>
      <c r="AC185" s="104"/>
    </row>
    <row r="186" spans="1:29" ht="38" hidden="1" x14ac:dyDescent="0.3">
      <c r="A186" s="104"/>
      <c r="B186" s="104"/>
      <c r="C186" s="104"/>
      <c r="D186" s="104"/>
      <c r="E186" s="104"/>
      <c r="F186" s="113">
        <v>43887</v>
      </c>
      <c r="G186" s="104"/>
      <c r="H186" s="107"/>
      <c r="I186" s="112" t="s">
        <v>365</v>
      </c>
      <c r="J186" s="104"/>
      <c r="K186" s="109" t="s">
        <v>366</v>
      </c>
      <c r="L186" s="109">
        <v>0</v>
      </c>
      <c r="M186" s="109" t="s">
        <v>894</v>
      </c>
      <c r="N186" s="104"/>
      <c r="O186" s="110"/>
      <c r="P186" s="110"/>
      <c r="Q186" s="104"/>
      <c r="R186" s="104"/>
      <c r="S186" s="104"/>
      <c r="T186" s="104"/>
      <c r="U186" s="104"/>
      <c r="V186" s="104"/>
      <c r="W186" s="104"/>
      <c r="X186" s="104"/>
      <c r="Y186" s="104"/>
      <c r="Z186" s="104"/>
      <c r="AA186" s="104"/>
      <c r="AB186" s="104"/>
      <c r="AC186" s="104"/>
    </row>
    <row r="187" spans="1:29" hidden="1" x14ac:dyDescent="0.3">
      <c r="A187" s="104"/>
      <c r="B187" s="104"/>
      <c r="C187" s="104"/>
      <c r="D187" s="104"/>
      <c r="E187" s="104"/>
      <c r="F187" s="104"/>
      <c r="G187" s="104"/>
      <c r="H187" s="107"/>
      <c r="I187" s="112"/>
      <c r="J187" s="104"/>
      <c r="K187" s="109"/>
      <c r="L187" s="109" t="s">
        <v>1684</v>
      </c>
      <c r="M187" s="109" t="s">
        <v>1684</v>
      </c>
      <c r="N187" s="104"/>
      <c r="O187" s="110">
        <f>Q187*scale</f>
        <v>0.1125</v>
      </c>
      <c r="P187" s="110">
        <f>R187*SQRT(scale)</f>
        <v>1.7392527130926088</v>
      </c>
      <c r="Q187" s="104">
        <v>4.5</v>
      </c>
      <c r="R187" s="104">
        <v>11</v>
      </c>
      <c r="S187" s="104">
        <v>11.4</v>
      </c>
      <c r="T187" s="104" t="s">
        <v>283</v>
      </c>
      <c r="U187" s="104" t="s">
        <v>283</v>
      </c>
      <c r="V187" s="104" t="s">
        <v>283</v>
      </c>
      <c r="W187" s="104" t="s">
        <v>283</v>
      </c>
      <c r="X187" s="104" t="s">
        <v>283</v>
      </c>
      <c r="Y187" s="104" t="s">
        <v>283</v>
      </c>
      <c r="Z187" s="104" t="s">
        <v>283</v>
      </c>
      <c r="AA187" s="104" t="s">
        <v>283</v>
      </c>
      <c r="AB187" s="104" t="s">
        <v>283</v>
      </c>
      <c r="AC187" s="104">
        <v>19</v>
      </c>
    </row>
    <row r="188" spans="1:29" ht="38" hidden="1" x14ac:dyDescent="0.3">
      <c r="A188" s="104"/>
      <c r="B188" s="104"/>
      <c r="C188" s="104"/>
      <c r="D188" s="104"/>
      <c r="E188" s="104" t="s">
        <v>869</v>
      </c>
      <c r="F188" s="133">
        <v>43888</v>
      </c>
      <c r="G188" s="104"/>
      <c r="H188" s="107"/>
      <c r="I188" s="112" t="s">
        <v>367</v>
      </c>
      <c r="J188" s="104"/>
      <c r="K188" s="109" t="s">
        <v>368</v>
      </c>
      <c r="L188" s="109">
        <v>0</v>
      </c>
      <c r="M188" s="109" t="s">
        <v>894</v>
      </c>
      <c r="N188" s="104"/>
      <c r="O188" s="110">
        <f>Q188*scale</f>
        <v>0.1125</v>
      </c>
      <c r="P188" s="110">
        <f>R188*SQRT(scale)</f>
        <v>1.7392527130926088</v>
      </c>
      <c r="Q188" s="104">
        <v>4.5</v>
      </c>
      <c r="R188" s="104">
        <v>11</v>
      </c>
      <c r="S188" s="104">
        <v>11.4</v>
      </c>
      <c r="T188" s="104" t="s">
        <v>283</v>
      </c>
      <c r="U188" s="104" t="s">
        <v>283</v>
      </c>
      <c r="V188" s="104" t="s">
        <v>283</v>
      </c>
      <c r="W188" s="104" t="s">
        <v>283</v>
      </c>
      <c r="X188" s="104" t="s">
        <v>283</v>
      </c>
      <c r="Y188" s="104" t="s">
        <v>283</v>
      </c>
      <c r="Z188" s="104" t="s">
        <v>283</v>
      </c>
      <c r="AA188" s="104" t="s">
        <v>283</v>
      </c>
      <c r="AB188" s="104" t="s">
        <v>283</v>
      </c>
      <c r="AC188" s="104">
        <v>19</v>
      </c>
    </row>
    <row r="189" spans="1:29" ht="50.5" hidden="1" x14ac:dyDescent="0.3">
      <c r="A189" s="104"/>
      <c r="B189" s="104"/>
      <c r="C189" s="104"/>
      <c r="D189" s="104"/>
      <c r="E189" s="104" t="s">
        <v>869</v>
      </c>
      <c r="F189" s="133">
        <v>43888</v>
      </c>
      <c r="G189" s="104"/>
      <c r="H189" s="107"/>
      <c r="I189" s="112" t="s">
        <v>369</v>
      </c>
      <c r="J189" s="104"/>
      <c r="K189" s="109" t="s">
        <v>370</v>
      </c>
      <c r="L189" s="109">
        <v>0</v>
      </c>
      <c r="M189" s="109" t="s">
        <v>894</v>
      </c>
      <c r="N189" s="104"/>
      <c r="O189" s="110">
        <f>Q189*scale</f>
        <v>0.1125</v>
      </c>
      <c r="P189" s="110">
        <f>R189*SQRT(scale)</f>
        <v>1.7392527130926088</v>
      </c>
      <c r="Q189" s="104">
        <v>4.5</v>
      </c>
      <c r="R189" s="104">
        <v>11</v>
      </c>
      <c r="S189" s="104">
        <v>11.4</v>
      </c>
      <c r="T189" s="104" t="s">
        <v>283</v>
      </c>
      <c r="U189" s="104"/>
      <c r="V189" s="104"/>
      <c r="W189" s="104" t="s">
        <v>283</v>
      </c>
      <c r="X189" s="104"/>
      <c r="Y189" s="104"/>
      <c r="Z189" s="104"/>
      <c r="AA189" s="104"/>
      <c r="AB189" s="104"/>
      <c r="AC189" s="104"/>
    </row>
    <row r="190" spans="1:29" x14ac:dyDescent="0.3">
      <c r="A190" s="104"/>
      <c r="B190" s="104"/>
      <c r="C190" s="104"/>
      <c r="D190" s="104"/>
      <c r="E190" s="104" t="s">
        <v>739</v>
      </c>
      <c r="F190" s="104"/>
      <c r="G190" s="104"/>
      <c r="H190" s="107"/>
      <c r="I190" s="112"/>
      <c r="J190" s="104"/>
      <c r="K190" s="109" t="s">
        <v>371</v>
      </c>
      <c r="L190" s="109">
        <v>0</v>
      </c>
      <c r="M190" s="109" t="s">
        <v>894</v>
      </c>
      <c r="N190" s="104"/>
      <c r="O190" s="110"/>
      <c r="P190" s="110"/>
      <c r="Q190" s="104"/>
      <c r="R190" s="104"/>
      <c r="S190" s="104"/>
      <c r="T190" s="104"/>
      <c r="U190" s="104"/>
      <c r="V190" s="104"/>
      <c r="W190" s="104"/>
      <c r="X190" s="104"/>
      <c r="Y190" s="104"/>
      <c r="Z190" s="104"/>
      <c r="AA190" s="104"/>
      <c r="AB190" s="104"/>
      <c r="AC190" s="104"/>
    </row>
    <row r="191" spans="1:29" x14ac:dyDescent="0.3">
      <c r="E191" s="8" t="s">
        <v>739</v>
      </c>
      <c r="K191" s="14" t="s">
        <v>770</v>
      </c>
      <c r="L191" s="109">
        <v>0</v>
      </c>
      <c r="M191" s="109" t="s">
        <v>894</v>
      </c>
    </row>
    <row r="192" spans="1:29" x14ac:dyDescent="0.3">
      <c r="E192" s="8" t="s">
        <v>739</v>
      </c>
      <c r="K192" s="14" t="s">
        <v>771</v>
      </c>
      <c r="L192" s="14">
        <v>0</v>
      </c>
      <c r="M192" s="14" t="s">
        <v>894</v>
      </c>
    </row>
    <row r="193" spans="1:24" x14ac:dyDescent="0.3">
      <c r="E193" s="8" t="s">
        <v>739</v>
      </c>
      <c r="K193" s="14" t="s">
        <v>772</v>
      </c>
      <c r="L193" s="14">
        <v>0</v>
      </c>
      <c r="M193" s="14" t="s">
        <v>894</v>
      </c>
    </row>
    <row r="194" spans="1:24" hidden="1" x14ac:dyDescent="0.3">
      <c r="L194" s="14" t="s">
        <v>1684</v>
      </c>
      <c r="M194" s="14" t="s">
        <v>1684</v>
      </c>
    </row>
    <row r="195" spans="1:24" ht="25" hidden="1" x14ac:dyDescent="0.25">
      <c r="A195" s="321" t="s">
        <v>778</v>
      </c>
      <c r="B195" s="321"/>
      <c r="C195" s="321"/>
      <c r="D195" s="321"/>
      <c r="E195" s="321"/>
      <c r="F195" s="321"/>
      <c r="G195" s="321"/>
      <c r="H195" s="321"/>
      <c r="I195" s="321"/>
      <c r="J195" s="321"/>
      <c r="K195" s="100"/>
      <c r="L195" s="14" t="s">
        <v>1684</v>
      </c>
      <c r="M195" s="14" t="s">
        <v>1684</v>
      </c>
    </row>
    <row r="196" spans="1:24" ht="25" hidden="1" x14ac:dyDescent="0.25">
      <c r="A196" s="99"/>
      <c r="B196" s="101"/>
      <c r="C196" s="101"/>
      <c r="D196" s="99"/>
      <c r="E196" s="8" t="s">
        <v>780</v>
      </c>
      <c r="F196" s="99"/>
      <c r="G196" s="99"/>
      <c r="H196" s="99"/>
      <c r="I196" s="49" t="s">
        <v>779</v>
      </c>
      <c r="J196" s="99"/>
      <c r="K196" s="14" t="s">
        <v>774</v>
      </c>
      <c r="L196" s="14">
        <v>0</v>
      </c>
      <c r="M196" s="14" t="s">
        <v>894</v>
      </c>
    </row>
    <row r="197" spans="1:24" ht="25" hidden="1" x14ac:dyDescent="0.25">
      <c r="A197" s="99"/>
      <c r="B197" s="101"/>
      <c r="C197" s="101"/>
      <c r="D197" s="99"/>
      <c r="E197" s="8" t="s">
        <v>780</v>
      </c>
      <c r="F197" s="99"/>
      <c r="G197" s="99"/>
      <c r="H197" s="99"/>
      <c r="I197" s="49" t="s">
        <v>779</v>
      </c>
      <c r="J197" s="99"/>
      <c r="K197" s="14" t="s">
        <v>775</v>
      </c>
      <c r="L197" s="14">
        <v>0</v>
      </c>
      <c r="M197" s="14" t="s">
        <v>894</v>
      </c>
    </row>
    <row r="198" spans="1:24" x14ac:dyDescent="0.3">
      <c r="E198" s="8" t="s">
        <v>739</v>
      </c>
      <c r="I198" s="13" t="s">
        <v>1704</v>
      </c>
      <c r="K198" s="14" t="s">
        <v>773</v>
      </c>
      <c r="L198" s="14">
        <v>0</v>
      </c>
      <c r="M198" s="14" t="s">
        <v>894</v>
      </c>
    </row>
    <row r="199" spans="1:24" ht="25.5" hidden="1" x14ac:dyDescent="0.3">
      <c r="E199" s="8" t="s">
        <v>262</v>
      </c>
      <c r="F199" s="50">
        <v>43888</v>
      </c>
      <c r="I199" s="13" t="s">
        <v>784</v>
      </c>
      <c r="K199" s="14" t="s">
        <v>782</v>
      </c>
      <c r="L199" s="14">
        <v>0</v>
      </c>
      <c r="M199" s="14" t="s">
        <v>894</v>
      </c>
      <c r="S199" s="104" t="s">
        <v>283</v>
      </c>
      <c r="T199" s="104" t="s">
        <v>283</v>
      </c>
    </row>
    <row r="200" spans="1:24" ht="25.5" hidden="1" x14ac:dyDescent="0.3">
      <c r="E200" s="8" t="s">
        <v>262</v>
      </c>
      <c r="F200" s="50">
        <v>43888</v>
      </c>
      <c r="I200" s="13" t="s">
        <v>784</v>
      </c>
      <c r="K200" s="14" t="s">
        <v>783</v>
      </c>
      <c r="L200" s="14">
        <v>0</v>
      </c>
      <c r="M200" s="14" t="s">
        <v>894</v>
      </c>
      <c r="S200" s="104" t="s">
        <v>283</v>
      </c>
      <c r="T200" s="104" t="s">
        <v>283</v>
      </c>
    </row>
    <row r="201" spans="1:24" hidden="1" x14ac:dyDescent="0.3">
      <c r="E201" s="8" t="s">
        <v>776</v>
      </c>
      <c r="I201" s="13" t="s">
        <v>1692</v>
      </c>
      <c r="K201" s="14" t="s">
        <v>781</v>
      </c>
      <c r="L201" s="14">
        <v>0</v>
      </c>
      <c r="M201" s="14" t="s">
        <v>894</v>
      </c>
      <c r="S201" s="104" t="s">
        <v>283</v>
      </c>
      <c r="T201" s="104" t="s">
        <v>283</v>
      </c>
    </row>
    <row r="202" spans="1:24" ht="38" hidden="1" x14ac:dyDescent="0.3">
      <c r="E202" s="8" t="s">
        <v>776</v>
      </c>
      <c r="F202" s="50">
        <v>43888</v>
      </c>
      <c r="G202" s="205">
        <v>0.70833333333333337</v>
      </c>
      <c r="H202" s="12" t="s">
        <v>162</v>
      </c>
      <c r="I202" s="49" t="s">
        <v>372</v>
      </c>
      <c r="K202" s="14" t="s">
        <v>373</v>
      </c>
      <c r="L202" s="14">
        <v>0</v>
      </c>
      <c r="M202" s="14" t="s">
        <v>894</v>
      </c>
      <c r="S202" s="104" t="s">
        <v>283</v>
      </c>
      <c r="T202" s="104" t="s">
        <v>283</v>
      </c>
    </row>
    <row r="203" spans="1:24" ht="38" hidden="1" x14ac:dyDescent="0.3">
      <c r="E203" s="8" t="s">
        <v>776</v>
      </c>
      <c r="F203" s="50">
        <v>43888</v>
      </c>
      <c r="H203" s="12" t="s">
        <v>162</v>
      </c>
      <c r="I203" s="49" t="s">
        <v>374</v>
      </c>
      <c r="K203" s="14" t="s">
        <v>375</v>
      </c>
      <c r="L203" s="14">
        <v>0</v>
      </c>
      <c r="M203" s="14" t="s">
        <v>894</v>
      </c>
      <c r="S203" s="104" t="s">
        <v>283</v>
      </c>
      <c r="T203" s="104" t="s">
        <v>283</v>
      </c>
    </row>
    <row r="204" spans="1:24" ht="38" hidden="1" x14ac:dyDescent="0.3">
      <c r="E204" s="8" t="s">
        <v>776</v>
      </c>
      <c r="F204" s="50">
        <v>43888</v>
      </c>
      <c r="H204" s="12" t="s">
        <v>162</v>
      </c>
      <c r="I204" s="49" t="s">
        <v>376</v>
      </c>
      <c r="K204" s="14" t="s">
        <v>377</v>
      </c>
      <c r="L204" s="14">
        <v>0</v>
      </c>
      <c r="M204" s="14" t="s">
        <v>894</v>
      </c>
      <c r="S204" s="104" t="s">
        <v>283</v>
      </c>
      <c r="T204" s="104" t="s">
        <v>283</v>
      </c>
    </row>
    <row r="205" spans="1:24" ht="38" hidden="1" x14ac:dyDescent="0.3">
      <c r="E205" s="8" t="s">
        <v>776</v>
      </c>
      <c r="F205" s="50">
        <v>43888</v>
      </c>
      <c r="G205" s="205">
        <v>0.77083333333333337</v>
      </c>
      <c r="H205" s="12" t="s">
        <v>162</v>
      </c>
      <c r="I205" s="49" t="s">
        <v>378</v>
      </c>
      <c r="K205" s="14" t="s">
        <v>379</v>
      </c>
      <c r="L205" s="14">
        <v>0</v>
      </c>
      <c r="M205" s="14" t="s">
        <v>894</v>
      </c>
      <c r="S205" s="104" t="s">
        <v>283</v>
      </c>
      <c r="T205" s="104" t="s">
        <v>283</v>
      </c>
    </row>
    <row r="206" spans="1:24" ht="38" hidden="1" x14ac:dyDescent="0.3">
      <c r="E206" s="8" t="s">
        <v>776</v>
      </c>
      <c r="F206" s="50">
        <v>43888</v>
      </c>
      <c r="H206" s="12" t="s">
        <v>162</v>
      </c>
      <c r="I206" s="13" t="s">
        <v>380</v>
      </c>
      <c r="K206" s="14" t="s">
        <v>381</v>
      </c>
      <c r="L206" s="14">
        <v>0</v>
      </c>
      <c r="M206" s="14" t="s">
        <v>894</v>
      </c>
      <c r="S206" s="104" t="s">
        <v>283</v>
      </c>
      <c r="T206" s="104" t="s">
        <v>283</v>
      </c>
    </row>
    <row r="207" spans="1:24" hidden="1" x14ac:dyDescent="0.3">
      <c r="A207" s="104"/>
      <c r="B207" s="104"/>
      <c r="C207" s="104"/>
      <c r="D207" s="104"/>
      <c r="E207" s="104"/>
      <c r="F207" s="133">
        <v>43889</v>
      </c>
      <c r="G207" s="104"/>
      <c r="H207" s="107" t="s">
        <v>162</v>
      </c>
      <c r="I207" s="112" t="s">
        <v>1680</v>
      </c>
      <c r="J207" s="104"/>
      <c r="K207" s="134" t="s">
        <v>382</v>
      </c>
      <c r="L207" s="14">
        <v>3</v>
      </c>
      <c r="M207" s="14">
        <v>0</v>
      </c>
      <c r="N207" s="104" t="s">
        <v>177</v>
      </c>
      <c r="O207" s="110">
        <f>Q207*scale</f>
        <v>0.1075</v>
      </c>
      <c r="P207" s="110">
        <f>R207*SQRT(scale)</f>
        <v>1.5811388300841898</v>
      </c>
      <c r="Q207" s="104">
        <v>4.3</v>
      </c>
      <c r="R207" s="104">
        <v>10</v>
      </c>
      <c r="S207" s="104">
        <v>17.899999999999999</v>
      </c>
      <c r="T207" s="104">
        <v>12</v>
      </c>
      <c r="W207" s="104" t="s">
        <v>172</v>
      </c>
      <c r="X207" s="307" t="s">
        <v>804</v>
      </c>
    </row>
    <row r="208" spans="1:24" ht="38" hidden="1" x14ac:dyDescent="0.3">
      <c r="F208" s="93">
        <v>43893</v>
      </c>
      <c r="I208" s="13" t="s">
        <v>380</v>
      </c>
      <c r="K208" s="14" t="s">
        <v>547</v>
      </c>
      <c r="L208" s="134">
        <v>0</v>
      </c>
      <c r="M208" s="134" t="s">
        <v>894</v>
      </c>
      <c r="S208" s="104">
        <v>0</v>
      </c>
      <c r="T208" s="104">
        <v>0</v>
      </c>
    </row>
    <row r="209" spans="1:24" hidden="1" x14ac:dyDescent="0.3">
      <c r="A209" s="104"/>
      <c r="B209" s="104" t="s">
        <v>164</v>
      </c>
      <c r="C209" s="104"/>
      <c r="D209" s="104"/>
      <c r="E209" s="104"/>
      <c r="F209" s="133">
        <v>43893</v>
      </c>
      <c r="G209" s="104"/>
      <c r="H209" s="107"/>
      <c r="I209" s="135" t="s">
        <v>552</v>
      </c>
      <c r="J209" s="104"/>
      <c r="K209" s="123" t="s">
        <v>548</v>
      </c>
      <c r="L209" s="14" t="s">
        <v>1684</v>
      </c>
      <c r="M209" s="14" t="s">
        <v>1684</v>
      </c>
      <c r="N209" s="104" t="s">
        <v>177</v>
      </c>
      <c r="O209" s="110">
        <v>0.1125</v>
      </c>
      <c r="P209" s="110">
        <v>1.7392527130926085</v>
      </c>
      <c r="Q209" s="110">
        <f t="shared" ref="Q209:Q214" si="6">O209*40</f>
        <v>4.5</v>
      </c>
      <c r="R209" s="154">
        <f t="shared" ref="R209:R214" si="7">P209*SQRT(40)</f>
        <v>11</v>
      </c>
      <c r="S209" s="104">
        <v>11.4</v>
      </c>
      <c r="T209" s="104">
        <v>15</v>
      </c>
      <c r="U209" s="121"/>
      <c r="V209" s="104"/>
      <c r="W209" s="104" t="s">
        <v>172</v>
      </c>
    </row>
    <row r="210" spans="1:24" hidden="1" x14ac:dyDescent="0.3">
      <c r="A210" s="104"/>
      <c r="B210" s="104" t="s">
        <v>164</v>
      </c>
      <c r="C210" s="104"/>
      <c r="D210" s="104"/>
      <c r="E210" s="104"/>
      <c r="F210" s="133">
        <v>43893</v>
      </c>
      <c r="G210" s="104"/>
      <c r="H210" s="107"/>
      <c r="I210" s="135" t="s">
        <v>551</v>
      </c>
      <c r="J210" s="104"/>
      <c r="K210" s="123" t="s">
        <v>549</v>
      </c>
      <c r="L210" s="109" t="s">
        <v>1684</v>
      </c>
      <c r="M210" s="109" t="s">
        <v>1684</v>
      </c>
      <c r="N210" s="104" t="s">
        <v>177</v>
      </c>
      <c r="O210" s="110">
        <v>0.1125</v>
      </c>
      <c r="P210" s="110">
        <v>1.7392527130926085</v>
      </c>
      <c r="Q210" s="110">
        <f t="shared" si="6"/>
        <v>4.5</v>
      </c>
      <c r="R210" s="154">
        <f t="shared" si="7"/>
        <v>11</v>
      </c>
      <c r="S210" s="104">
        <v>11.4</v>
      </c>
      <c r="T210" s="104">
        <v>15</v>
      </c>
      <c r="U210" s="121"/>
      <c r="V210" s="104"/>
      <c r="W210" s="104" t="s">
        <v>172</v>
      </c>
    </row>
    <row r="211" spans="1:24" ht="25.5" hidden="1" x14ac:dyDescent="0.3">
      <c r="A211" s="104"/>
      <c r="B211" s="104" t="s">
        <v>164</v>
      </c>
      <c r="C211" s="104"/>
      <c r="D211" s="104"/>
      <c r="E211" s="104"/>
      <c r="F211" s="133">
        <v>43893</v>
      </c>
      <c r="G211" s="104"/>
      <c r="H211" s="107"/>
      <c r="I211" s="112" t="s">
        <v>1382</v>
      </c>
      <c r="J211" s="104"/>
      <c r="K211" s="123" t="s">
        <v>550</v>
      </c>
      <c r="L211" s="109" t="s">
        <v>1684</v>
      </c>
      <c r="M211" s="109" t="s">
        <v>1684</v>
      </c>
      <c r="N211" s="104" t="s">
        <v>177</v>
      </c>
      <c r="O211" s="110">
        <v>0.1125</v>
      </c>
      <c r="P211" s="110">
        <v>1.7392527130926085</v>
      </c>
      <c r="Q211" s="110">
        <f t="shared" si="6"/>
        <v>4.5</v>
      </c>
      <c r="R211" s="154">
        <f t="shared" si="7"/>
        <v>11</v>
      </c>
      <c r="S211" s="104">
        <v>11.4</v>
      </c>
      <c r="T211" s="104">
        <v>15</v>
      </c>
      <c r="U211" s="121"/>
      <c r="V211" s="104"/>
      <c r="W211" s="104" t="s">
        <v>172</v>
      </c>
    </row>
    <row r="212" spans="1:24" ht="25.5" hidden="1" x14ac:dyDescent="0.3">
      <c r="A212" s="104"/>
      <c r="B212" s="104"/>
      <c r="C212" s="104"/>
      <c r="D212" s="104"/>
      <c r="E212" s="104"/>
      <c r="F212" s="133">
        <v>43893</v>
      </c>
      <c r="G212" s="104"/>
      <c r="H212" s="107"/>
      <c r="I212" s="112" t="s">
        <v>554</v>
      </c>
      <c r="J212" s="104"/>
      <c r="K212" s="109" t="s">
        <v>553</v>
      </c>
      <c r="L212" s="109">
        <v>11</v>
      </c>
      <c r="M212" s="109">
        <v>0</v>
      </c>
      <c r="N212" s="104" t="s">
        <v>177</v>
      </c>
      <c r="O212" s="110">
        <v>0.1125</v>
      </c>
      <c r="P212" s="110">
        <v>1.7392527130926085</v>
      </c>
      <c r="Q212" s="110">
        <f t="shared" si="6"/>
        <v>4.5</v>
      </c>
      <c r="R212" s="154">
        <f t="shared" si="7"/>
        <v>11</v>
      </c>
      <c r="S212" s="104">
        <v>11.4</v>
      </c>
      <c r="T212" s="104">
        <v>15</v>
      </c>
      <c r="U212" s="121"/>
      <c r="V212" s="104"/>
      <c r="W212" s="104" t="s">
        <v>172</v>
      </c>
      <c r="X212" s="307" t="s">
        <v>804</v>
      </c>
    </row>
    <row r="213" spans="1:24" ht="38" hidden="1" x14ac:dyDescent="0.3">
      <c r="A213" s="129"/>
      <c r="B213" s="129"/>
      <c r="C213" s="129"/>
      <c r="D213" s="129"/>
      <c r="E213" s="129"/>
      <c r="F213" s="145">
        <v>43893</v>
      </c>
      <c r="G213" s="129"/>
      <c r="H213" s="130"/>
      <c r="I213" s="131" t="s">
        <v>828</v>
      </c>
      <c r="J213" s="129"/>
      <c r="K213" s="146" t="s">
        <v>555</v>
      </c>
      <c r="L213" s="109">
        <v>7</v>
      </c>
      <c r="M213" s="109">
        <v>0</v>
      </c>
      <c r="N213" s="104" t="s">
        <v>177</v>
      </c>
      <c r="O213" s="110">
        <v>0.14499999999999999</v>
      </c>
      <c r="P213" s="110">
        <v>1.72</v>
      </c>
      <c r="Q213" s="110">
        <f t="shared" si="6"/>
        <v>5.8</v>
      </c>
      <c r="R213" s="111">
        <f t="shared" si="7"/>
        <v>10.878235150979226</v>
      </c>
      <c r="S213" s="104">
        <v>18</v>
      </c>
      <c r="T213" s="104">
        <v>17</v>
      </c>
      <c r="W213" s="129" t="s">
        <v>172</v>
      </c>
    </row>
    <row r="214" spans="1:24" ht="38" hidden="1" x14ac:dyDescent="0.3">
      <c r="A214" s="104"/>
      <c r="B214" s="104"/>
      <c r="C214" s="104"/>
      <c r="D214" s="104"/>
      <c r="E214" s="104"/>
      <c r="F214" s="133">
        <v>43893</v>
      </c>
      <c r="G214" s="104"/>
      <c r="H214" s="107"/>
      <c r="I214" s="112" t="s">
        <v>1671</v>
      </c>
      <c r="J214" s="104"/>
      <c r="K214" s="134" t="s">
        <v>556</v>
      </c>
      <c r="L214" s="146">
        <v>3</v>
      </c>
      <c r="M214" s="146">
        <v>0</v>
      </c>
      <c r="N214" s="104" t="s">
        <v>177</v>
      </c>
      <c r="O214" s="110">
        <v>0.14499999999999999</v>
      </c>
      <c r="P214" s="110">
        <v>1.72</v>
      </c>
      <c r="Q214" s="110">
        <f t="shared" si="6"/>
        <v>5.8</v>
      </c>
      <c r="R214" s="111">
        <f t="shared" si="7"/>
        <v>10.878235150979226</v>
      </c>
      <c r="S214" s="104">
        <v>18</v>
      </c>
      <c r="T214" s="104">
        <v>17</v>
      </c>
      <c r="W214" s="104" t="s">
        <v>172</v>
      </c>
      <c r="X214" s="307" t="s">
        <v>804</v>
      </c>
    </row>
    <row r="215" spans="1:24" hidden="1" x14ac:dyDescent="0.3">
      <c r="A215" s="125"/>
      <c r="B215" s="125"/>
      <c r="C215" s="125"/>
      <c r="D215" s="125"/>
      <c r="E215" s="125"/>
      <c r="F215" s="137">
        <v>43893</v>
      </c>
      <c r="G215" s="125"/>
      <c r="H215" s="126"/>
      <c r="I215" s="127" t="s">
        <v>559</v>
      </c>
      <c r="J215" s="125"/>
      <c r="K215" s="138" t="s">
        <v>557</v>
      </c>
      <c r="L215" s="134">
        <v>8</v>
      </c>
      <c r="M215" s="134">
        <v>2</v>
      </c>
      <c r="N215" s="147" t="s">
        <v>177</v>
      </c>
      <c r="O215" s="110"/>
      <c r="P215" s="110"/>
      <c r="Q215" s="104"/>
      <c r="R215" s="104"/>
      <c r="S215" s="129">
        <v>14</v>
      </c>
      <c r="T215" s="104">
        <v>20</v>
      </c>
      <c r="W215" s="125" t="s">
        <v>172</v>
      </c>
      <c r="X215" s="307" t="s">
        <v>804</v>
      </c>
    </row>
    <row r="216" spans="1:24" ht="25.5" hidden="1" x14ac:dyDescent="0.3">
      <c r="A216" s="104"/>
      <c r="B216" s="104"/>
      <c r="C216" s="104"/>
      <c r="D216" s="104"/>
      <c r="E216" s="104"/>
      <c r="F216" s="133">
        <v>43893</v>
      </c>
      <c r="G216" s="104"/>
      <c r="H216" s="107"/>
      <c r="I216" s="112" t="s">
        <v>561</v>
      </c>
      <c r="J216" s="104"/>
      <c r="K216" s="109" t="s">
        <v>558</v>
      </c>
      <c r="L216" s="289">
        <v>11</v>
      </c>
      <c r="M216" s="289">
        <v>0</v>
      </c>
      <c r="N216" s="104" t="s">
        <v>177</v>
      </c>
      <c r="O216" s="110">
        <v>0.193</v>
      </c>
      <c r="P216" s="110">
        <v>1.96</v>
      </c>
      <c r="Q216" s="110">
        <f>O216*40</f>
        <v>7.7200000000000006</v>
      </c>
      <c r="R216" s="154">
        <f>P216*SQRT(40)</f>
        <v>12.396128427860047</v>
      </c>
      <c r="S216" s="104">
        <v>11.4</v>
      </c>
      <c r="T216" s="104">
        <v>15</v>
      </c>
      <c r="U216" s="121"/>
      <c r="V216" s="104"/>
      <c r="W216" s="104" t="s">
        <v>172</v>
      </c>
      <c r="X216" s="307" t="s">
        <v>804</v>
      </c>
    </row>
    <row r="217" spans="1:24" ht="25.5" hidden="1" x14ac:dyDescent="0.3">
      <c r="A217" s="104"/>
      <c r="B217" s="104"/>
      <c r="C217" s="104"/>
      <c r="D217" s="104"/>
      <c r="E217" s="104"/>
      <c r="F217" s="133">
        <v>43893</v>
      </c>
      <c r="G217" s="104"/>
      <c r="H217" s="107"/>
      <c r="I217" s="112" t="s">
        <v>562</v>
      </c>
      <c r="J217" s="104"/>
      <c r="K217" s="109" t="s">
        <v>560</v>
      </c>
      <c r="L217" s="109">
        <v>5</v>
      </c>
      <c r="M217" s="109">
        <v>0</v>
      </c>
      <c r="N217" s="104" t="s">
        <v>177</v>
      </c>
      <c r="O217" s="110">
        <v>0.193</v>
      </c>
      <c r="P217" s="110">
        <v>1.96</v>
      </c>
      <c r="Q217" s="110">
        <f t="shared" ref="Q217:Q240" si="8">O217*40</f>
        <v>7.7200000000000006</v>
      </c>
      <c r="R217" s="154">
        <f t="shared" ref="R217:R240" si="9">P217*SQRT(40)</f>
        <v>12.396128427860047</v>
      </c>
      <c r="S217" s="104">
        <v>11.4</v>
      </c>
      <c r="T217" s="104">
        <v>0</v>
      </c>
      <c r="U217" s="121"/>
      <c r="V217" s="104"/>
      <c r="W217" s="104" t="s">
        <v>172</v>
      </c>
      <c r="X217" s="307" t="s">
        <v>804</v>
      </c>
    </row>
    <row r="218" spans="1:24" hidden="1" x14ac:dyDescent="0.3">
      <c r="A218" s="129"/>
      <c r="B218" s="129" t="s">
        <v>1706</v>
      </c>
      <c r="C218" s="129"/>
      <c r="D218" s="129"/>
      <c r="E218" s="129"/>
      <c r="F218" s="145">
        <v>43894</v>
      </c>
      <c r="G218" s="129"/>
      <c r="H218" s="130"/>
      <c r="I218" s="131" t="s">
        <v>1695</v>
      </c>
      <c r="J218" s="129"/>
      <c r="K218" s="123" t="s">
        <v>563</v>
      </c>
      <c r="L218" s="109">
        <v>0</v>
      </c>
      <c r="M218" s="109">
        <v>0</v>
      </c>
      <c r="N218" s="104" t="s">
        <v>177</v>
      </c>
      <c r="O218" s="110">
        <v>0.14499999999999999</v>
      </c>
      <c r="P218" s="110">
        <v>1.72</v>
      </c>
      <c r="Q218" s="110">
        <f t="shared" si="8"/>
        <v>5.8</v>
      </c>
      <c r="R218" s="111">
        <f t="shared" si="9"/>
        <v>10.878235150979226</v>
      </c>
      <c r="S218" s="104">
        <v>18</v>
      </c>
      <c r="T218" s="104">
        <v>17</v>
      </c>
      <c r="W218" s="129" t="s">
        <v>172</v>
      </c>
    </row>
    <row r="219" spans="1:24" ht="25.5" hidden="1" x14ac:dyDescent="0.3">
      <c r="A219" s="104"/>
      <c r="B219" s="104"/>
      <c r="C219" s="104"/>
      <c r="D219" s="104"/>
      <c r="E219" s="104"/>
      <c r="F219" s="133">
        <v>43894</v>
      </c>
      <c r="G219" s="104"/>
      <c r="H219" s="107"/>
      <c r="I219" s="112" t="s">
        <v>566</v>
      </c>
      <c r="J219" s="104"/>
      <c r="K219" s="134" t="s">
        <v>564</v>
      </c>
      <c r="L219" s="146">
        <v>10</v>
      </c>
      <c r="M219" s="146">
        <v>0</v>
      </c>
      <c r="N219" s="104" t="s">
        <v>177</v>
      </c>
      <c r="O219" s="110">
        <v>0.14499999999999999</v>
      </c>
      <c r="P219" s="110">
        <v>1.72</v>
      </c>
      <c r="Q219" s="110">
        <f t="shared" si="8"/>
        <v>5.8</v>
      </c>
      <c r="R219" s="111">
        <f t="shared" si="9"/>
        <v>10.878235150979226</v>
      </c>
      <c r="S219" s="104">
        <v>18</v>
      </c>
      <c r="T219" s="104">
        <v>17</v>
      </c>
      <c r="W219" s="104" t="s">
        <v>172</v>
      </c>
      <c r="X219" s="104" t="s">
        <v>803</v>
      </c>
    </row>
    <row r="220" spans="1:24" ht="25.5" hidden="1" x14ac:dyDescent="0.3">
      <c r="A220" s="125"/>
      <c r="B220" s="125"/>
      <c r="C220" s="125"/>
      <c r="D220" s="125"/>
      <c r="E220" s="125"/>
      <c r="F220" s="137">
        <v>43894</v>
      </c>
      <c r="G220" s="125"/>
      <c r="H220" s="126"/>
      <c r="I220" s="127" t="s">
        <v>567</v>
      </c>
      <c r="J220" s="125"/>
      <c r="K220" s="139" t="s">
        <v>565</v>
      </c>
      <c r="L220" s="134">
        <v>1</v>
      </c>
      <c r="M220" s="134">
        <v>0</v>
      </c>
      <c r="N220" s="104" t="s">
        <v>177</v>
      </c>
      <c r="O220" s="110">
        <v>0.14499999999999999</v>
      </c>
      <c r="P220" s="110">
        <v>1.72</v>
      </c>
      <c r="Q220" s="110">
        <f t="shared" si="8"/>
        <v>5.8</v>
      </c>
      <c r="R220" s="111">
        <f t="shared" si="9"/>
        <v>10.878235150979226</v>
      </c>
      <c r="S220" s="104">
        <v>18</v>
      </c>
      <c r="T220" s="104">
        <v>17</v>
      </c>
      <c r="W220" s="125" t="s">
        <v>1705</v>
      </c>
    </row>
    <row r="221" spans="1:24" ht="25.5" hidden="1" x14ac:dyDescent="0.3">
      <c r="A221" s="104"/>
      <c r="B221" s="104"/>
      <c r="C221" s="104"/>
      <c r="D221" s="104"/>
      <c r="E221" s="104"/>
      <c r="F221" s="133">
        <v>43894</v>
      </c>
      <c r="G221" s="104"/>
      <c r="H221" s="107"/>
      <c r="I221" s="112" t="s">
        <v>569</v>
      </c>
      <c r="J221" s="104"/>
      <c r="K221" s="109" t="s">
        <v>568</v>
      </c>
      <c r="L221" s="139">
        <v>12</v>
      </c>
      <c r="M221" s="139">
        <v>0</v>
      </c>
      <c r="N221" s="129" t="s">
        <v>589</v>
      </c>
      <c r="O221" s="144">
        <v>0.113</v>
      </c>
      <c r="P221" s="144">
        <v>1.74</v>
      </c>
      <c r="Q221" s="144">
        <f t="shared" si="8"/>
        <v>4.5200000000000005</v>
      </c>
      <c r="R221" s="161">
        <f t="shared" si="9"/>
        <v>11.004726257385961</v>
      </c>
      <c r="S221" s="129">
        <v>11.4</v>
      </c>
      <c r="T221" s="104">
        <v>15</v>
      </c>
      <c r="U221" s="121"/>
      <c r="V221" s="104"/>
      <c r="W221" s="104" t="s">
        <v>172</v>
      </c>
      <c r="X221" s="104" t="s">
        <v>803</v>
      </c>
    </row>
    <row r="222" spans="1:24" ht="25.5" hidden="1" x14ac:dyDescent="0.3">
      <c r="F222" s="93">
        <v>43894</v>
      </c>
      <c r="I222" s="13" t="s">
        <v>572</v>
      </c>
      <c r="K222" s="14" t="s">
        <v>570</v>
      </c>
      <c r="L222" s="132">
        <v>3</v>
      </c>
      <c r="M222" s="132">
        <v>0</v>
      </c>
      <c r="N222" s="8" t="s">
        <v>589</v>
      </c>
      <c r="O222" s="15">
        <v>0.193</v>
      </c>
      <c r="P222" s="15">
        <v>1.96</v>
      </c>
      <c r="Q222" s="110">
        <f t="shared" si="8"/>
        <v>7.7200000000000006</v>
      </c>
      <c r="R222" s="154">
        <f t="shared" si="9"/>
        <v>12.396128427860047</v>
      </c>
      <c r="S222" s="104">
        <v>11.4</v>
      </c>
      <c r="T222" s="104">
        <v>15</v>
      </c>
      <c r="W222" s="147" t="s">
        <v>397</v>
      </c>
    </row>
    <row r="223" spans="1:24" hidden="1" x14ac:dyDescent="0.3">
      <c r="A223" s="104"/>
      <c r="B223" s="104"/>
      <c r="C223" s="104"/>
      <c r="D223" s="104"/>
      <c r="E223" s="104"/>
      <c r="F223" s="133">
        <v>43894</v>
      </c>
      <c r="G223" s="104"/>
      <c r="H223" s="107"/>
      <c r="I223" s="112" t="s">
        <v>573</v>
      </c>
      <c r="J223" s="104"/>
      <c r="K223" s="109" t="s">
        <v>571</v>
      </c>
      <c r="L223" s="14">
        <v>3</v>
      </c>
      <c r="M223" s="14">
        <v>0</v>
      </c>
      <c r="N223" s="104" t="s">
        <v>589</v>
      </c>
      <c r="O223" s="110">
        <v>0.193</v>
      </c>
      <c r="P223" s="110">
        <v>1.96</v>
      </c>
      <c r="Q223" s="110">
        <f t="shared" si="8"/>
        <v>7.7200000000000006</v>
      </c>
      <c r="R223" s="154">
        <f t="shared" si="9"/>
        <v>12.396128427860047</v>
      </c>
      <c r="S223" s="104">
        <v>11.4</v>
      </c>
      <c r="T223" s="104">
        <v>15</v>
      </c>
      <c r="U223" s="121"/>
      <c r="V223" s="104"/>
      <c r="W223" s="104" t="s">
        <v>172</v>
      </c>
      <c r="X223" s="104" t="s">
        <v>803</v>
      </c>
    </row>
    <row r="224" spans="1:24" hidden="1" x14ac:dyDescent="0.3">
      <c r="F224" s="93">
        <v>43894</v>
      </c>
      <c r="I224" s="13" t="s">
        <v>575</v>
      </c>
      <c r="K224" s="14" t="s">
        <v>574</v>
      </c>
      <c r="L224" s="109">
        <v>0</v>
      </c>
      <c r="M224" s="109">
        <v>0</v>
      </c>
      <c r="N224" s="8" t="s">
        <v>589</v>
      </c>
      <c r="O224" s="110">
        <v>0.193</v>
      </c>
      <c r="P224" s="110">
        <v>1.96</v>
      </c>
      <c r="Q224" s="110">
        <f t="shared" si="8"/>
        <v>7.7200000000000006</v>
      </c>
      <c r="R224" s="154">
        <f t="shared" si="9"/>
        <v>12.396128427860047</v>
      </c>
      <c r="S224" s="104">
        <v>11.4</v>
      </c>
      <c r="T224" s="104">
        <v>15</v>
      </c>
      <c r="W224" s="8" t="s">
        <v>397</v>
      </c>
    </row>
    <row r="225" spans="1:24" hidden="1" x14ac:dyDescent="0.3">
      <c r="A225" s="104"/>
      <c r="B225" s="104"/>
      <c r="C225" s="104"/>
      <c r="D225" s="104"/>
      <c r="E225" s="104"/>
      <c r="F225" s="133">
        <v>43894</v>
      </c>
      <c r="G225" s="104"/>
      <c r="H225" s="107"/>
      <c r="I225" s="112" t="s">
        <v>1687</v>
      </c>
      <c r="J225" s="104"/>
      <c r="K225" s="134" t="s">
        <v>576</v>
      </c>
      <c r="L225" s="14">
        <v>2</v>
      </c>
      <c r="M225" s="14">
        <v>0</v>
      </c>
      <c r="N225" s="125" t="s">
        <v>589</v>
      </c>
      <c r="O225" s="15">
        <v>5.5E-2</v>
      </c>
      <c r="P225" s="15">
        <v>1.74</v>
      </c>
      <c r="Q225" s="110">
        <f t="shared" si="8"/>
        <v>2.2000000000000002</v>
      </c>
      <c r="R225" s="154">
        <f t="shared" si="9"/>
        <v>11.004726257385961</v>
      </c>
      <c r="S225" s="104">
        <v>11.4</v>
      </c>
      <c r="T225" s="104">
        <v>15</v>
      </c>
      <c r="W225" s="104" t="s">
        <v>172</v>
      </c>
      <c r="X225" s="307" t="s">
        <v>804</v>
      </c>
    </row>
    <row r="226" spans="1:24" ht="25.5" hidden="1" x14ac:dyDescent="0.3">
      <c r="A226" s="104"/>
      <c r="B226" s="104"/>
      <c r="C226" s="104"/>
      <c r="D226" s="104"/>
      <c r="E226" s="104"/>
      <c r="F226" s="133">
        <v>43894</v>
      </c>
      <c r="G226" s="104"/>
      <c r="H226" s="107"/>
      <c r="I226" s="112" t="s">
        <v>579</v>
      </c>
      <c r="J226" s="104"/>
      <c r="K226" s="134" t="s">
        <v>577</v>
      </c>
      <c r="L226" s="302">
        <v>12</v>
      </c>
      <c r="M226" s="139">
        <v>0</v>
      </c>
      <c r="N226" s="104" t="s">
        <v>589</v>
      </c>
      <c r="O226" s="110">
        <v>7.5999999999999998E-2</v>
      </c>
      <c r="P226" s="110">
        <v>1.9</v>
      </c>
      <c r="Q226" s="110">
        <f t="shared" si="8"/>
        <v>3.04</v>
      </c>
      <c r="R226" s="111">
        <f t="shared" si="9"/>
        <v>12.016655108639842</v>
      </c>
      <c r="S226" s="104">
        <v>13.9</v>
      </c>
      <c r="T226" s="104">
        <v>13</v>
      </c>
      <c r="W226" s="125" t="s">
        <v>172</v>
      </c>
      <c r="X226" s="8" t="s">
        <v>804</v>
      </c>
    </row>
    <row r="227" spans="1:24" ht="25.5" hidden="1" x14ac:dyDescent="0.3">
      <c r="A227" s="104"/>
      <c r="B227" s="104"/>
      <c r="C227" s="104"/>
      <c r="D227" s="104"/>
      <c r="E227" s="104"/>
      <c r="F227" s="133">
        <v>43894</v>
      </c>
      <c r="G227" s="104"/>
      <c r="H227" s="159"/>
      <c r="I227" s="112" t="s">
        <v>580</v>
      </c>
      <c r="J227" s="104"/>
      <c r="K227" s="109" t="s">
        <v>578</v>
      </c>
      <c r="L227" s="303">
        <v>14</v>
      </c>
      <c r="M227" s="134">
        <v>0</v>
      </c>
      <c r="N227" s="104" t="s">
        <v>589</v>
      </c>
      <c r="O227" s="110">
        <v>7.5999999999999998E-2</v>
      </c>
      <c r="P227" s="110">
        <v>1.9</v>
      </c>
      <c r="Q227" s="110">
        <f t="shared" si="8"/>
        <v>3.04</v>
      </c>
      <c r="R227" s="111">
        <f t="shared" si="9"/>
        <v>12.016655108639842</v>
      </c>
      <c r="S227" s="104">
        <v>13.9</v>
      </c>
      <c r="T227" s="104">
        <v>13</v>
      </c>
      <c r="U227" s="104"/>
      <c r="V227" s="104"/>
      <c r="W227" s="104" t="s">
        <v>172</v>
      </c>
      <c r="X227" s="8" t="s">
        <v>803</v>
      </c>
    </row>
    <row r="228" spans="1:24" hidden="1" x14ac:dyDescent="0.3">
      <c r="A228" s="104"/>
      <c r="B228" s="104"/>
      <c r="C228" s="104"/>
      <c r="D228" s="104"/>
      <c r="E228" s="153"/>
      <c r="F228" s="133">
        <v>43894</v>
      </c>
      <c r="G228" s="121"/>
      <c r="H228" s="159"/>
      <c r="I228" s="112" t="s">
        <v>583</v>
      </c>
      <c r="J228" s="104"/>
      <c r="K228" s="109" t="s">
        <v>581</v>
      </c>
      <c r="L228" s="109">
        <v>6</v>
      </c>
      <c r="M228" s="109">
        <v>0</v>
      </c>
      <c r="N228" s="104" t="s">
        <v>589</v>
      </c>
      <c r="O228" s="110">
        <v>0.23499999999999999</v>
      </c>
      <c r="P228" s="110">
        <v>2.1800000000000002</v>
      </c>
      <c r="Q228" s="110">
        <f t="shared" si="8"/>
        <v>9.3999999999999986</v>
      </c>
      <c r="R228" s="111">
        <f t="shared" si="9"/>
        <v>13.787530598334136</v>
      </c>
      <c r="S228" s="104">
        <v>13.9</v>
      </c>
      <c r="T228" s="104">
        <v>13</v>
      </c>
      <c r="W228" s="129" t="s">
        <v>172</v>
      </c>
      <c r="X228" s="8" t="s">
        <v>804</v>
      </c>
    </row>
    <row r="229" spans="1:24" hidden="1" x14ac:dyDescent="0.3">
      <c r="F229" s="133">
        <v>43894</v>
      </c>
      <c r="I229" s="112" t="s">
        <v>585</v>
      </c>
      <c r="J229" s="104"/>
      <c r="K229" s="109" t="s">
        <v>582</v>
      </c>
      <c r="L229" s="109">
        <v>4</v>
      </c>
      <c r="M229" s="109">
        <v>0</v>
      </c>
      <c r="N229" s="104" t="s">
        <v>589</v>
      </c>
      <c r="O229" s="110">
        <v>0.155</v>
      </c>
      <c r="P229" s="110">
        <v>2.37</v>
      </c>
      <c r="Q229" s="110">
        <f t="shared" si="8"/>
        <v>6.2</v>
      </c>
      <c r="R229" s="111">
        <f t="shared" si="9"/>
        <v>14.989196109198119</v>
      </c>
      <c r="S229" s="104">
        <v>13.9</v>
      </c>
      <c r="T229" s="104">
        <v>13</v>
      </c>
      <c r="W229" s="125" t="s">
        <v>172</v>
      </c>
      <c r="X229" s="8" t="s">
        <v>804</v>
      </c>
    </row>
    <row r="230" spans="1:24" hidden="1" x14ac:dyDescent="0.3">
      <c r="F230" s="133">
        <v>43894</v>
      </c>
      <c r="I230" s="112" t="s">
        <v>586</v>
      </c>
      <c r="J230" s="104"/>
      <c r="K230" s="109" t="s">
        <v>584</v>
      </c>
      <c r="L230" s="123">
        <v>16</v>
      </c>
      <c r="M230" s="109">
        <v>0</v>
      </c>
      <c r="N230" s="104" t="s">
        <v>589</v>
      </c>
      <c r="O230" s="110">
        <v>0.155</v>
      </c>
      <c r="P230" s="110">
        <v>2.37</v>
      </c>
      <c r="Q230" s="110">
        <f t="shared" si="8"/>
        <v>6.2</v>
      </c>
      <c r="R230" s="111">
        <f t="shared" si="9"/>
        <v>14.989196109198119</v>
      </c>
      <c r="S230" s="104">
        <v>13.9</v>
      </c>
      <c r="T230" s="104">
        <v>13</v>
      </c>
      <c r="U230" s="104"/>
      <c r="V230" s="104"/>
      <c r="W230" s="104" t="s">
        <v>172</v>
      </c>
      <c r="X230" s="8" t="s">
        <v>832</v>
      </c>
    </row>
    <row r="231" spans="1:24" hidden="1" x14ac:dyDescent="0.3">
      <c r="F231" s="133">
        <v>43894</v>
      </c>
      <c r="I231" s="112" t="s">
        <v>587</v>
      </c>
      <c r="J231" s="104"/>
      <c r="K231" s="109" t="s">
        <v>588</v>
      </c>
      <c r="L231" s="109">
        <v>7</v>
      </c>
      <c r="M231" s="109">
        <v>0</v>
      </c>
      <c r="N231" s="104" t="s">
        <v>589</v>
      </c>
      <c r="O231" s="110">
        <v>0.27300000000000002</v>
      </c>
      <c r="P231" s="110">
        <v>2.37</v>
      </c>
      <c r="Q231" s="110">
        <f t="shared" si="8"/>
        <v>10.920000000000002</v>
      </c>
      <c r="R231" s="111">
        <f t="shared" si="9"/>
        <v>14.989196109198119</v>
      </c>
      <c r="S231" s="104">
        <v>13.9</v>
      </c>
      <c r="T231" s="104">
        <v>13</v>
      </c>
      <c r="W231" s="147" t="s">
        <v>172</v>
      </c>
      <c r="X231" s="8" t="s">
        <v>804</v>
      </c>
    </row>
    <row r="232" spans="1:24" ht="26" hidden="1" x14ac:dyDescent="0.3">
      <c r="B232" s="8" t="s">
        <v>1707</v>
      </c>
      <c r="F232" s="133">
        <v>43894</v>
      </c>
      <c r="I232" s="112" t="s">
        <v>835</v>
      </c>
      <c r="J232" s="104"/>
      <c r="K232" s="123" t="s">
        <v>590</v>
      </c>
      <c r="L232" s="109">
        <v>0</v>
      </c>
      <c r="M232" s="109">
        <v>0</v>
      </c>
      <c r="N232" s="104" t="s">
        <v>177</v>
      </c>
      <c r="O232" s="110">
        <v>0.23499999999999999</v>
      </c>
      <c r="P232" s="110">
        <v>2.1800000000000002</v>
      </c>
      <c r="Q232" s="110">
        <f t="shared" si="8"/>
        <v>9.3999999999999986</v>
      </c>
      <c r="R232" s="111">
        <f t="shared" si="9"/>
        <v>13.787530598334136</v>
      </c>
      <c r="S232" s="104">
        <v>13.9</v>
      </c>
      <c r="T232" s="104">
        <v>13</v>
      </c>
      <c r="U232" s="104"/>
      <c r="V232" s="104"/>
      <c r="W232" s="104" t="s">
        <v>172</v>
      </c>
      <c r="X232" s="8" t="s">
        <v>832</v>
      </c>
    </row>
    <row r="233" spans="1:24" hidden="1" x14ac:dyDescent="0.3">
      <c r="F233" s="133">
        <v>43894</v>
      </c>
      <c r="I233" s="112" t="s">
        <v>593</v>
      </c>
      <c r="J233" s="104"/>
      <c r="K233" s="109" t="s">
        <v>592</v>
      </c>
      <c r="L233" s="109">
        <v>0</v>
      </c>
      <c r="M233" s="109" t="s">
        <v>894</v>
      </c>
      <c r="N233" s="104"/>
      <c r="O233" s="110"/>
      <c r="P233" s="110"/>
      <c r="Q233" s="110">
        <f t="shared" si="8"/>
        <v>0</v>
      </c>
      <c r="R233" s="111">
        <f t="shared" si="9"/>
        <v>0</v>
      </c>
      <c r="S233" s="104">
        <v>0</v>
      </c>
      <c r="T233" s="104"/>
      <c r="W233" s="8" t="s">
        <v>397</v>
      </c>
    </row>
    <row r="234" spans="1:24" hidden="1" x14ac:dyDescent="0.3">
      <c r="F234" s="133">
        <v>43894</v>
      </c>
      <c r="I234" s="112" t="s">
        <v>594</v>
      </c>
      <c r="J234" s="104"/>
      <c r="K234" s="109" t="s">
        <v>591</v>
      </c>
      <c r="L234" s="109">
        <v>0</v>
      </c>
      <c r="M234" s="109" t="s">
        <v>894</v>
      </c>
      <c r="N234" s="104" t="s">
        <v>397</v>
      </c>
      <c r="O234" s="110">
        <v>0</v>
      </c>
      <c r="P234" s="110">
        <v>0</v>
      </c>
      <c r="Q234" s="110">
        <f t="shared" si="8"/>
        <v>0</v>
      </c>
      <c r="R234" s="111">
        <f t="shared" si="9"/>
        <v>0</v>
      </c>
      <c r="S234" s="104">
        <v>0</v>
      </c>
      <c r="T234" s="104"/>
      <c r="W234" s="8" t="s">
        <v>397</v>
      </c>
    </row>
    <row r="235" spans="1:24" ht="38" hidden="1" x14ac:dyDescent="0.3">
      <c r="F235" s="133">
        <v>43895</v>
      </c>
      <c r="I235" s="112" t="s">
        <v>658</v>
      </c>
      <c r="J235" s="104"/>
      <c r="K235" s="109" t="s">
        <v>595</v>
      </c>
      <c r="L235" s="109">
        <v>7</v>
      </c>
      <c r="M235" s="109">
        <v>0</v>
      </c>
      <c r="N235" s="104" t="s">
        <v>589</v>
      </c>
      <c r="O235" s="110">
        <v>0.155</v>
      </c>
      <c r="P235" s="110">
        <v>1.98</v>
      </c>
      <c r="Q235" s="110">
        <f t="shared" si="8"/>
        <v>6.2</v>
      </c>
      <c r="R235" s="111">
        <f t="shared" si="9"/>
        <v>12.522619534266783</v>
      </c>
      <c r="S235" s="104">
        <v>22.1</v>
      </c>
      <c r="T235" s="104">
        <v>12</v>
      </c>
      <c r="W235" s="104" t="s">
        <v>172</v>
      </c>
      <c r="X235" s="307" t="s">
        <v>804</v>
      </c>
    </row>
    <row r="236" spans="1:24" ht="25.5" hidden="1" x14ac:dyDescent="0.3">
      <c r="F236" s="133">
        <v>43895</v>
      </c>
      <c r="I236" s="112" t="s">
        <v>598</v>
      </c>
      <c r="J236" s="104"/>
      <c r="K236" s="109" t="s">
        <v>596</v>
      </c>
      <c r="L236" s="109">
        <v>3</v>
      </c>
      <c r="M236" s="109">
        <v>0</v>
      </c>
      <c r="N236" s="104" t="s">
        <v>589</v>
      </c>
      <c r="O236" s="110">
        <v>0.108</v>
      </c>
      <c r="P236" s="110">
        <v>1.58</v>
      </c>
      <c r="Q236" s="110">
        <f t="shared" si="8"/>
        <v>4.32</v>
      </c>
      <c r="R236" s="111">
        <f t="shared" si="9"/>
        <v>9.9927974061320803</v>
      </c>
      <c r="S236" s="104">
        <v>17.899999999999999</v>
      </c>
      <c r="T236" s="104">
        <v>12</v>
      </c>
      <c r="W236" s="104" t="s">
        <v>172</v>
      </c>
      <c r="X236" s="8" t="s">
        <v>804</v>
      </c>
    </row>
    <row r="237" spans="1:24" ht="25.5" hidden="1" x14ac:dyDescent="0.3">
      <c r="E237" s="8" t="s">
        <v>1702</v>
      </c>
      <c r="F237" s="133">
        <v>43895</v>
      </c>
      <c r="I237" s="112" t="s">
        <v>599</v>
      </c>
      <c r="J237" s="104"/>
      <c r="K237" s="109" t="s">
        <v>597</v>
      </c>
      <c r="L237" s="109">
        <v>2</v>
      </c>
      <c r="M237" s="109">
        <v>0</v>
      </c>
      <c r="N237" s="104" t="s">
        <v>589</v>
      </c>
      <c r="O237" s="110">
        <v>0.14499999999999999</v>
      </c>
      <c r="P237" s="110">
        <v>1.72</v>
      </c>
      <c r="Q237" s="110">
        <f t="shared" si="8"/>
        <v>5.8</v>
      </c>
      <c r="R237" s="111">
        <f t="shared" si="9"/>
        <v>10.878235150979226</v>
      </c>
      <c r="S237" s="104">
        <v>18</v>
      </c>
      <c r="T237" s="104">
        <v>17</v>
      </c>
      <c r="W237" s="104" t="s">
        <v>172</v>
      </c>
    </row>
    <row r="238" spans="1:24" ht="25.5" hidden="1" x14ac:dyDescent="0.3">
      <c r="E238" s="307" t="s">
        <v>1702</v>
      </c>
      <c r="F238" s="133">
        <v>43895</v>
      </c>
      <c r="I238" s="112" t="s">
        <v>601</v>
      </c>
      <c r="J238" s="104"/>
      <c r="K238" s="109" t="s">
        <v>600</v>
      </c>
      <c r="L238" s="109">
        <v>4</v>
      </c>
      <c r="M238" s="109">
        <v>0</v>
      </c>
      <c r="N238" s="129" t="s">
        <v>589</v>
      </c>
      <c r="O238" s="144">
        <v>0.14499999999999999</v>
      </c>
      <c r="P238" s="144">
        <v>1.72</v>
      </c>
      <c r="Q238" s="144">
        <f t="shared" si="8"/>
        <v>5.8</v>
      </c>
      <c r="R238" s="162">
        <f t="shared" si="9"/>
        <v>10.878235150979226</v>
      </c>
      <c r="S238" s="129">
        <v>18</v>
      </c>
      <c r="T238" s="104">
        <v>17</v>
      </c>
      <c r="W238" s="125" t="s">
        <v>172</v>
      </c>
    </row>
    <row r="239" spans="1:24" ht="51.75" hidden="1" customHeight="1" x14ac:dyDescent="0.3">
      <c r="A239" s="104"/>
      <c r="B239" s="104"/>
      <c r="C239" s="104"/>
      <c r="D239" s="104"/>
      <c r="E239" s="307" t="s">
        <v>1702</v>
      </c>
      <c r="F239" s="133">
        <v>43895</v>
      </c>
      <c r="G239" s="121"/>
      <c r="H239" s="107"/>
      <c r="I239" s="112" t="s">
        <v>603</v>
      </c>
      <c r="J239" s="104"/>
      <c r="K239" s="109" t="s">
        <v>602</v>
      </c>
      <c r="L239" s="132">
        <v>3</v>
      </c>
      <c r="M239" s="132">
        <v>0</v>
      </c>
      <c r="N239" s="104" t="s">
        <v>589</v>
      </c>
      <c r="O239" s="110">
        <v>0.14499999999999999</v>
      </c>
      <c r="P239" s="110">
        <v>1.72</v>
      </c>
      <c r="Q239" s="110">
        <f t="shared" si="8"/>
        <v>5.8</v>
      </c>
      <c r="R239" s="154">
        <f t="shared" si="9"/>
        <v>10.878235150979226</v>
      </c>
      <c r="S239" s="104">
        <v>18</v>
      </c>
      <c r="T239" s="104">
        <v>17</v>
      </c>
      <c r="U239" s="121"/>
      <c r="V239" s="104"/>
      <c r="W239" s="104" t="s">
        <v>172</v>
      </c>
      <c r="X239" s="104"/>
    </row>
    <row r="240" spans="1:24" ht="38" hidden="1" x14ac:dyDescent="0.3">
      <c r="A240" s="104"/>
      <c r="B240" s="104"/>
      <c r="C240" s="104"/>
      <c r="D240" s="104"/>
      <c r="E240" s="307" t="s">
        <v>1702</v>
      </c>
      <c r="F240" s="133">
        <v>43895</v>
      </c>
      <c r="G240" s="104"/>
      <c r="H240" s="107"/>
      <c r="I240" s="112" t="s">
        <v>605</v>
      </c>
      <c r="J240" s="104"/>
      <c r="K240" s="109" t="s">
        <v>604</v>
      </c>
      <c r="L240" s="109">
        <v>2</v>
      </c>
      <c r="M240" s="109">
        <v>0</v>
      </c>
      <c r="N240" s="104" t="s">
        <v>589</v>
      </c>
      <c r="O240" s="110">
        <v>0.14499999999999999</v>
      </c>
      <c r="P240" s="110">
        <v>1.72</v>
      </c>
      <c r="Q240" s="110">
        <f t="shared" si="8"/>
        <v>5.8</v>
      </c>
      <c r="R240" s="154">
        <f t="shared" si="9"/>
        <v>10.878235150979226</v>
      </c>
      <c r="S240" s="104">
        <v>18</v>
      </c>
      <c r="T240" s="104">
        <v>17</v>
      </c>
      <c r="U240" s="121"/>
      <c r="V240" s="104"/>
      <c r="W240" s="104" t="s">
        <v>172</v>
      </c>
      <c r="X240" s="104"/>
    </row>
    <row r="241" spans="1:24" ht="25.5" hidden="1" x14ac:dyDescent="0.3">
      <c r="A241" s="104"/>
      <c r="B241" s="104"/>
      <c r="C241" s="104"/>
      <c r="D241" s="104"/>
      <c r="E241" s="104" t="s">
        <v>1702</v>
      </c>
      <c r="F241" s="133">
        <v>43895</v>
      </c>
      <c r="G241" s="104"/>
      <c r="H241" s="107"/>
      <c r="I241" s="112" t="s">
        <v>607</v>
      </c>
      <c r="J241" s="104"/>
      <c r="K241" s="109" t="s">
        <v>606</v>
      </c>
      <c r="L241" s="109">
        <v>10</v>
      </c>
      <c r="M241" s="109">
        <v>0</v>
      </c>
      <c r="N241" s="104" t="s">
        <v>589</v>
      </c>
      <c r="O241" s="110">
        <v>0.113</v>
      </c>
      <c r="P241" s="110">
        <v>1.74</v>
      </c>
      <c r="Q241" s="110">
        <f>O241*40</f>
        <v>4.5200000000000005</v>
      </c>
      <c r="R241" s="111">
        <f>P241*SQRT(40)</f>
        <v>11.004726257385961</v>
      </c>
      <c r="S241" s="104">
        <v>11.4</v>
      </c>
      <c r="T241" s="104">
        <v>15</v>
      </c>
      <c r="U241" s="104"/>
      <c r="V241" s="104"/>
      <c r="W241" s="104" t="s">
        <v>172</v>
      </c>
      <c r="X241" s="104"/>
    </row>
    <row r="242" spans="1:24" hidden="1" x14ac:dyDescent="0.3">
      <c r="A242" s="104"/>
      <c r="B242" s="104"/>
      <c r="C242" s="104"/>
      <c r="D242" s="104"/>
      <c r="E242" s="104" t="s">
        <v>1702</v>
      </c>
      <c r="F242" s="133">
        <v>43895</v>
      </c>
      <c r="G242" s="104"/>
      <c r="H242" s="107"/>
      <c r="I242" s="112" t="s">
        <v>609</v>
      </c>
      <c r="J242" s="104"/>
      <c r="K242" s="109" t="s">
        <v>608</v>
      </c>
      <c r="L242" s="109">
        <v>11</v>
      </c>
      <c r="M242" s="109">
        <v>0</v>
      </c>
      <c r="N242" s="104" t="s">
        <v>589</v>
      </c>
      <c r="O242" s="110">
        <v>0.113</v>
      </c>
      <c r="P242" s="110">
        <v>1.74</v>
      </c>
      <c r="Q242" s="110">
        <f>O242*40</f>
        <v>4.5200000000000005</v>
      </c>
      <c r="R242" s="111">
        <f>P242*SQRT(40)</f>
        <v>11.004726257385961</v>
      </c>
      <c r="S242" s="104">
        <v>11.4</v>
      </c>
      <c r="T242" s="104">
        <v>15</v>
      </c>
      <c r="U242" s="104"/>
      <c r="V242" s="104"/>
      <c r="W242" s="104" t="s">
        <v>172</v>
      </c>
      <c r="X242" s="104"/>
    </row>
    <row r="243" spans="1:24" hidden="1" x14ac:dyDescent="0.3">
      <c r="A243" s="104"/>
      <c r="B243" s="104"/>
      <c r="C243" s="104"/>
      <c r="D243" s="104"/>
      <c r="E243" s="104" t="s">
        <v>1702</v>
      </c>
      <c r="F243" s="133">
        <v>43895</v>
      </c>
      <c r="G243" s="104"/>
      <c r="H243" s="107"/>
      <c r="I243" s="112" t="s">
        <v>611</v>
      </c>
      <c r="J243" s="104"/>
      <c r="K243" s="109" t="s">
        <v>610</v>
      </c>
      <c r="L243" s="109">
        <v>3</v>
      </c>
      <c r="M243" s="109">
        <v>0</v>
      </c>
      <c r="N243" s="104" t="s">
        <v>589</v>
      </c>
      <c r="O243" s="110">
        <v>0.113</v>
      </c>
      <c r="P243" s="110">
        <v>1.74</v>
      </c>
      <c r="Q243" s="110">
        <f>O243*40</f>
        <v>4.5200000000000005</v>
      </c>
      <c r="R243" s="111">
        <f>P243*SQRT(40)</f>
        <v>11.004726257385961</v>
      </c>
      <c r="S243" s="104">
        <v>11.4</v>
      </c>
      <c r="T243" s="104">
        <v>15</v>
      </c>
      <c r="U243" s="104"/>
      <c r="V243" s="104"/>
      <c r="W243" s="104" t="s">
        <v>172</v>
      </c>
      <c r="X243" s="104"/>
    </row>
    <row r="244" spans="1:24" ht="25.5" hidden="1" x14ac:dyDescent="0.3">
      <c r="A244" s="104"/>
      <c r="B244" s="104"/>
      <c r="C244" s="104"/>
      <c r="D244" s="104"/>
      <c r="E244" s="104" t="s">
        <v>1702</v>
      </c>
      <c r="F244" s="133">
        <v>43895</v>
      </c>
      <c r="G244" s="104"/>
      <c r="H244" s="107"/>
      <c r="I244" s="112" t="s">
        <v>613</v>
      </c>
      <c r="J244" s="104"/>
      <c r="K244" s="109" t="s">
        <v>612</v>
      </c>
      <c r="L244" s="123">
        <v>5</v>
      </c>
      <c r="M244" s="109">
        <v>990</v>
      </c>
      <c r="N244" s="104" t="s">
        <v>589</v>
      </c>
      <c r="O244" s="110">
        <v>0.113</v>
      </c>
      <c r="P244" s="110">
        <v>1.74</v>
      </c>
      <c r="Q244" s="110">
        <f>O244*40</f>
        <v>4.5200000000000005</v>
      </c>
      <c r="R244" s="111">
        <f>P244*SQRT(40)</f>
        <v>11.004726257385961</v>
      </c>
      <c r="S244" s="104">
        <v>11.4</v>
      </c>
      <c r="T244" s="104">
        <v>15</v>
      </c>
      <c r="U244" s="104"/>
      <c r="V244" s="104"/>
      <c r="W244" s="104" t="s">
        <v>172</v>
      </c>
      <c r="X244" s="104"/>
    </row>
    <row r="245" spans="1:24" ht="26" hidden="1" x14ac:dyDescent="0.3">
      <c r="A245" s="104"/>
      <c r="B245" s="104"/>
      <c r="C245" s="104"/>
      <c r="D245" s="104"/>
      <c r="E245" s="104"/>
      <c r="F245" s="133">
        <v>43895</v>
      </c>
      <c r="G245" s="104"/>
      <c r="H245" s="107"/>
      <c r="I245" s="112" t="s">
        <v>785</v>
      </c>
      <c r="J245" s="104"/>
      <c r="K245" s="123" t="s">
        <v>614</v>
      </c>
      <c r="L245" s="109" t="s">
        <v>1684</v>
      </c>
      <c r="M245" s="109" t="s">
        <v>1684</v>
      </c>
      <c r="N245" s="104" t="s">
        <v>589</v>
      </c>
      <c r="O245" s="110">
        <v>7.5999999999999998E-2</v>
      </c>
      <c r="P245" s="110">
        <v>1.9</v>
      </c>
      <c r="Q245" s="110">
        <f t="shared" ref="Q245:Q276" si="10">O245*40</f>
        <v>3.04</v>
      </c>
      <c r="R245" s="111">
        <f t="shared" ref="R245:R276" si="11">P245*SQRT(40)</f>
        <v>12.016655108639842</v>
      </c>
      <c r="S245" s="104">
        <v>13.9</v>
      </c>
      <c r="T245" s="104">
        <v>9</v>
      </c>
      <c r="U245" s="104"/>
      <c r="V245" s="104"/>
      <c r="W245" s="104" t="s">
        <v>172</v>
      </c>
      <c r="X245" s="8" t="s">
        <v>804</v>
      </c>
    </row>
    <row r="246" spans="1:24" hidden="1" x14ac:dyDescent="0.3">
      <c r="A246" s="104"/>
      <c r="B246" s="104"/>
      <c r="C246" s="104"/>
      <c r="D246" s="104"/>
      <c r="E246" s="104"/>
      <c r="F246" s="133">
        <v>43895</v>
      </c>
      <c r="G246" s="104"/>
      <c r="H246" s="107"/>
      <c r="I246" s="112" t="s">
        <v>615</v>
      </c>
      <c r="J246" s="104"/>
      <c r="K246" s="109" t="s">
        <v>616</v>
      </c>
      <c r="L246" s="109">
        <v>3</v>
      </c>
      <c r="M246" s="109">
        <v>0</v>
      </c>
      <c r="N246" s="104" t="s">
        <v>589</v>
      </c>
      <c r="O246" s="110">
        <v>7.5999999999999998E-2</v>
      </c>
      <c r="P246" s="110">
        <v>1.9</v>
      </c>
      <c r="Q246" s="110">
        <f t="shared" si="10"/>
        <v>3.04</v>
      </c>
      <c r="R246" s="111">
        <f t="shared" si="11"/>
        <v>12.016655108639842</v>
      </c>
      <c r="S246" s="104">
        <v>13.9</v>
      </c>
      <c r="T246" s="104">
        <v>9</v>
      </c>
      <c r="U246" s="104"/>
      <c r="V246" s="104"/>
      <c r="W246" s="104" t="s">
        <v>172</v>
      </c>
      <c r="X246" s="8" t="s">
        <v>804</v>
      </c>
    </row>
    <row r="247" spans="1:24" ht="25.5" hidden="1" x14ac:dyDescent="0.3">
      <c r="A247" s="104"/>
      <c r="B247" s="104"/>
      <c r="C247" s="104"/>
      <c r="D247" s="104"/>
      <c r="E247" s="104" t="s">
        <v>1703</v>
      </c>
      <c r="F247" s="133">
        <v>43896</v>
      </c>
      <c r="G247" s="104"/>
      <c r="H247" s="107"/>
      <c r="I247" s="112" t="s">
        <v>623</v>
      </c>
      <c r="J247" s="104"/>
      <c r="K247" s="109" t="s">
        <v>617</v>
      </c>
      <c r="L247" s="109">
        <v>1</v>
      </c>
      <c r="M247" s="109">
        <v>1156</v>
      </c>
      <c r="N247" s="104" t="s">
        <v>589</v>
      </c>
      <c r="O247" s="110">
        <v>0.14499999999999999</v>
      </c>
      <c r="P247" s="110">
        <v>1.72</v>
      </c>
      <c r="Q247" s="110">
        <f t="shared" si="10"/>
        <v>5.8</v>
      </c>
      <c r="R247" s="111">
        <f t="shared" si="11"/>
        <v>10.878235150979226</v>
      </c>
      <c r="S247" s="104">
        <v>18</v>
      </c>
      <c r="T247" s="104">
        <v>17</v>
      </c>
      <c r="U247" s="125"/>
      <c r="V247" s="125"/>
      <c r="W247" s="125" t="s">
        <v>172</v>
      </c>
      <c r="X247" s="104"/>
    </row>
    <row r="248" spans="1:24" hidden="1" x14ac:dyDescent="0.3">
      <c r="A248" s="104"/>
      <c r="B248" s="104"/>
      <c r="C248" s="104"/>
      <c r="D248" s="104"/>
      <c r="E248" s="104"/>
      <c r="F248" s="133">
        <v>43896</v>
      </c>
      <c r="G248" s="104"/>
      <c r="H248" s="107"/>
      <c r="I248" s="112" t="s">
        <v>620</v>
      </c>
      <c r="J248" s="104"/>
      <c r="K248" s="109" t="s">
        <v>619</v>
      </c>
      <c r="L248" s="109">
        <v>3</v>
      </c>
      <c r="M248" s="109">
        <v>0</v>
      </c>
      <c r="N248" s="104" t="s">
        <v>589</v>
      </c>
      <c r="O248" s="110">
        <v>7.5999999999999998E-2</v>
      </c>
      <c r="P248" s="110">
        <v>1.9</v>
      </c>
      <c r="Q248" s="110">
        <f t="shared" si="10"/>
        <v>3.04</v>
      </c>
      <c r="R248" s="111">
        <f t="shared" si="11"/>
        <v>12.016655108639842</v>
      </c>
      <c r="S248" s="104">
        <v>13.9</v>
      </c>
      <c r="T248" s="104">
        <v>9</v>
      </c>
      <c r="U248" s="104"/>
      <c r="V248" s="104"/>
      <c r="W248" s="104" t="s">
        <v>172</v>
      </c>
      <c r="X248" s="104" t="s">
        <v>832</v>
      </c>
    </row>
    <row r="249" spans="1:24" ht="25.5" hidden="1" x14ac:dyDescent="0.3">
      <c r="A249" s="104"/>
      <c r="B249" s="104" t="s">
        <v>1707</v>
      </c>
      <c r="C249" s="104"/>
      <c r="D249" s="104"/>
      <c r="E249" s="104" t="s">
        <v>1703</v>
      </c>
      <c r="F249" s="133">
        <v>43896</v>
      </c>
      <c r="G249" s="104"/>
      <c r="H249" s="107"/>
      <c r="I249" s="112" t="s">
        <v>827</v>
      </c>
      <c r="J249" s="104"/>
      <c r="K249" s="109" t="s">
        <v>621</v>
      </c>
      <c r="L249" s="109" t="s">
        <v>1684</v>
      </c>
      <c r="M249" s="109" t="s">
        <v>1684</v>
      </c>
      <c r="N249" s="104" t="s">
        <v>589</v>
      </c>
      <c r="O249" s="110">
        <v>0.23499999999999999</v>
      </c>
      <c r="P249" s="110">
        <v>2.1800000000000002</v>
      </c>
      <c r="Q249" s="110">
        <f t="shared" si="10"/>
        <v>9.3999999999999986</v>
      </c>
      <c r="R249" s="111">
        <f t="shared" si="11"/>
        <v>13.787530598334136</v>
      </c>
      <c r="S249" s="104">
        <v>13.9</v>
      </c>
      <c r="T249" s="104">
        <v>13</v>
      </c>
      <c r="U249" s="129"/>
      <c r="V249" s="129"/>
      <c r="W249" s="129" t="s">
        <v>397</v>
      </c>
      <c r="X249" s="104"/>
    </row>
    <row r="250" spans="1:24" ht="25.5" hidden="1" x14ac:dyDescent="0.3">
      <c r="A250" s="104"/>
      <c r="B250" s="104"/>
      <c r="C250" s="104"/>
      <c r="D250" s="104"/>
      <c r="E250" s="104" t="s">
        <v>1703</v>
      </c>
      <c r="F250" s="133">
        <v>43896</v>
      </c>
      <c r="G250" s="104"/>
      <c r="H250" s="107"/>
      <c r="I250" s="112" t="s">
        <v>643</v>
      </c>
      <c r="J250" s="104"/>
      <c r="K250" s="109" t="s">
        <v>622</v>
      </c>
      <c r="L250" s="109">
        <v>7</v>
      </c>
      <c r="M250" s="109">
        <v>1341</v>
      </c>
      <c r="N250" s="104" t="s">
        <v>589</v>
      </c>
      <c r="O250" s="110">
        <v>0.23499999999999999</v>
      </c>
      <c r="P250" s="110">
        <v>2.1800000000000002</v>
      </c>
      <c r="Q250" s="110">
        <f t="shared" si="10"/>
        <v>9.3999999999999986</v>
      </c>
      <c r="R250" s="111">
        <f t="shared" si="11"/>
        <v>13.787530598334136</v>
      </c>
      <c r="S250" s="104">
        <v>13.9</v>
      </c>
      <c r="T250" s="104">
        <v>13</v>
      </c>
      <c r="U250" s="104"/>
      <c r="V250" s="104"/>
      <c r="W250" s="104" t="s">
        <v>397</v>
      </c>
      <c r="X250" s="104"/>
    </row>
    <row r="251" spans="1:24" ht="25.5" hidden="1" x14ac:dyDescent="0.3">
      <c r="A251" s="104"/>
      <c r="B251" s="104"/>
      <c r="C251" s="104"/>
      <c r="D251" s="104"/>
      <c r="E251" s="104" t="s">
        <v>1703</v>
      </c>
      <c r="F251" s="133">
        <v>43896</v>
      </c>
      <c r="G251" s="104"/>
      <c r="H251" s="107"/>
      <c r="I251" s="112" t="s">
        <v>793</v>
      </c>
      <c r="J251" s="104"/>
      <c r="K251" s="109" t="s">
        <v>618</v>
      </c>
      <c r="L251" s="109">
        <v>0</v>
      </c>
      <c r="M251" s="109">
        <v>0</v>
      </c>
      <c r="N251" s="104" t="s">
        <v>589</v>
      </c>
      <c r="O251" s="110">
        <v>0.14499999999999999</v>
      </c>
      <c r="P251" s="110">
        <v>1.72</v>
      </c>
      <c r="Q251" s="110">
        <f t="shared" si="10"/>
        <v>5.8</v>
      </c>
      <c r="R251" s="111">
        <f t="shared" si="11"/>
        <v>10.878235150979226</v>
      </c>
      <c r="S251" s="104">
        <v>18</v>
      </c>
      <c r="T251" s="104">
        <v>17</v>
      </c>
      <c r="U251" s="104"/>
      <c r="V251" s="104"/>
      <c r="W251" s="104" t="s">
        <v>397</v>
      </c>
      <c r="X251" s="104"/>
    </row>
    <row r="252" spans="1:24" ht="25.5" hidden="1" x14ac:dyDescent="0.3">
      <c r="A252" s="104"/>
      <c r="B252" s="104"/>
      <c r="C252" s="104"/>
      <c r="D252" s="104"/>
      <c r="E252" s="104" t="s">
        <v>1703</v>
      </c>
      <c r="F252" s="133">
        <v>43896</v>
      </c>
      <c r="G252" s="104"/>
      <c r="H252" s="107"/>
      <c r="I252" s="112" t="s">
        <v>633</v>
      </c>
      <c r="J252" s="104"/>
      <c r="K252" s="109" t="s">
        <v>624</v>
      </c>
      <c r="L252" s="109">
        <v>6</v>
      </c>
      <c r="M252" s="109">
        <v>4</v>
      </c>
      <c r="N252" s="104" t="s">
        <v>589</v>
      </c>
      <c r="O252" s="110">
        <v>0.14499999999999999</v>
      </c>
      <c r="P252" s="110">
        <v>1.72</v>
      </c>
      <c r="Q252" s="110">
        <f t="shared" si="10"/>
        <v>5.8</v>
      </c>
      <c r="R252" s="111">
        <f t="shared" si="11"/>
        <v>10.878235150979226</v>
      </c>
      <c r="S252" s="104">
        <v>18</v>
      </c>
      <c r="T252" s="104">
        <v>17</v>
      </c>
      <c r="U252" s="104"/>
      <c r="V252" s="104"/>
      <c r="W252" s="104" t="s">
        <v>397</v>
      </c>
      <c r="X252" s="104"/>
    </row>
    <row r="253" spans="1:24" ht="25.5" hidden="1" x14ac:dyDescent="0.3">
      <c r="A253" s="104"/>
      <c r="B253" s="104"/>
      <c r="C253" s="104"/>
      <c r="D253" s="104"/>
      <c r="E253" s="104" t="s">
        <v>1703</v>
      </c>
      <c r="F253" s="133">
        <v>43896</v>
      </c>
      <c r="G253" s="104"/>
      <c r="H253" s="107"/>
      <c r="I253" s="112" t="s">
        <v>632</v>
      </c>
      <c r="J253" s="104"/>
      <c r="K253" s="109" t="s">
        <v>625</v>
      </c>
      <c r="L253" s="109">
        <v>5</v>
      </c>
      <c r="M253" s="109">
        <v>2</v>
      </c>
      <c r="N253" s="104" t="s">
        <v>397</v>
      </c>
      <c r="O253" s="110"/>
      <c r="P253" s="110"/>
      <c r="Q253" s="110">
        <f t="shared" si="10"/>
        <v>0</v>
      </c>
      <c r="R253" s="111">
        <f t="shared" si="11"/>
        <v>0</v>
      </c>
      <c r="S253" s="104">
        <v>18</v>
      </c>
      <c r="T253" s="104">
        <v>17</v>
      </c>
      <c r="U253" s="104"/>
      <c r="V253" s="104"/>
      <c r="W253" s="104" t="s">
        <v>397</v>
      </c>
      <c r="X253" s="104"/>
    </row>
    <row r="254" spans="1:24" ht="25.5" hidden="1" x14ac:dyDescent="0.3">
      <c r="A254" s="104"/>
      <c r="B254" s="104"/>
      <c r="C254" s="104"/>
      <c r="D254" s="104"/>
      <c r="E254" s="104"/>
      <c r="F254" s="133">
        <v>43896</v>
      </c>
      <c r="G254" s="104"/>
      <c r="H254" s="107"/>
      <c r="I254" s="112" t="s">
        <v>627</v>
      </c>
      <c r="J254" s="104"/>
      <c r="K254" s="109" t="s">
        <v>626</v>
      </c>
      <c r="L254" s="109">
        <v>0</v>
      </c>
      <c r="M254" s="109" t="s">
        <v>894</v>
      </c>
      <c r="N254" s="104" t="s">
        <v>397</v>
      </c>
      <c r="O254" s="110"/>
      <c r="P254" s="110"/>
      <c r="Q254" s="110">
        <f t="shared" si="10"/>
        <v>0</v>
      </c>
      <c r="R254" s="111">
        <f t="shared" si="11"/>
        <v>0</v>
      </c>
      <c r="S254" s="104">
        <v>0</v>
      </c>
      <c r="T254" s="104"/>
      <c r="U254" s="104"/>
      <c r="V254" s="104"/>
      <c r="W254" s="104" t="s">
        <v>397</v>
      </c>
      <c r="X254" s="104"/>
    </row>
    <row r="255" spans="1:24" ht="25.5" hidden="1" x14ac:dyDescent="0.3">
      <c r="A255" s="104"/>
      <c r="B255" s="104"/>
      <c r="C255" s="104"/>
      <c r="D255" s="104"/>
      <c r="E255" s="104" t="s">
        <v>1703</v>
      </c>
      <c r="F255" s="104"/>
      <c r="G255" s="104"/>
      <c r="H255" s="107"/>
      <c r="I255" s="112" t="s">
        <v>794</v>
      </c>
      <c r="J255" s="104"/>
      <c r="K255" s="109" t="s">
        <v>631</v>
      </c>
      <c r="L255" s="109">
        <v>0</v>
      </c>
      <c r="M255" s="109">
        <v>34</v>
      </c>
      <c r="N255" s="104" t="s">
        <v>589</v>
      </c>
      <c r="O255" s="110">
        <v>0.14499999999999999</v>
      </c>
      <c r="P255" s="110">
        <v>1.72</v>
      </c>
      <c r="Q255" s="110">
        <f t="shared" si="10"/>
        <v>5.8</v>
      </c>
      <c r="R255" s="111">
        <f t="shared" si="11"/>
        <v>10.878235150979226</v>
      </c>
      <c r="S255" s="104">
        <v>18</v>
      </c>
      <c r="T255" s="104">
        <v>17</v>
      </c>
      <c r="U255" s="104"/>
      <c r="V255" s="104"/>
      <c r="W255" s="104" t="s">
        <v>397</v>
      </c>
      <c r="X255" s="104"/>
    </row>
    <row r="256" spans="1:24" ht="25.5" hidden="1" x14ac:dyDescent="0.3">
      <c r="A256" s="104"/>
      <c r="B256" s="104"/>
      <c r="C256" s="104"/>
      <c r="D256" s="104"/>
      <c r="E256" s="104" t="s">
        <v>1703</v>
      </c>
      <c r="F256" s="104"/>
      <c r="G256" s="104"/>
      <c r="H256" s="107"/>
      <c r="I256" s="112" t="s">
        <v>795</v>
      </c>
      <c r="J256" s="104"/>
      <c r="K256" s="109" t="s">
        <v>634</v>
      </c>
      <c r="L256" s="109">
        <v>1</v>
      </c>
      <c r="M256" s="109">
        <v>192</v>
      </c>
      <c r="N256" s="104" t="s">
        <v>397</v>
      </c>
      <c r="O256" s="110">
        <v>0.14499999999999999</v>
      </c>
      <c r="P256" s="110">
        <v>1.72</v>
      </c>
      <c r="Q256" s="110">
        <f t="shared" si="10"/>
        <v>5.8</v>
      </c>
      <c r="R256" s="111">
        <f t="shared" si="11"/>
        <v>10.878235150979226</v>
      </c>
      <c r="S256" s="104">
        <v>18</v>
      </c>
      <c r="T256" s="104">
        <v>17</v>
      </c>
      <c r="U256" s="104"/>
      <c r="V256" s="104"/>
      <c r="W256" s="104" t="s">
        <v>397</v>
      </c>
      <c r="X256" s="104"/>
    </row>
    <row r="257" spans="1:24" ht="25.5" x14ac:dyDescent="0.3">
      <c r="A257" s="104"/>
      <c r="B257" s="104" t="s">
        <v>1707</v>
      </c>
      <c r="C257" s="104"/>
      <c r="D257" s="104"/>
      <c r="E257" s="104" t="s">
        <v>739</v>
      </c>
      <c r="F257" s="133">
        <v>43896</v>
      </c>
      <c r="G257" s="104"/>
      <c r="H257" s="107"/>
      <c r="I257" s="116" t="s">
        <v>796</v>
      </c>
      <c r="J257" s="118"/>
      <c r="K257" s="123" t="s">
        <v>635</v>
      </c>
      <c r="L257" s="109">
        <v>1</v>
      </c>
      <c r="M257" s="109">
        <v>44</v>
      </c>
      <c r="N257" s="104" t="s">
        <v>397</v>
      </c>
      <c r="O257" s="110">
        <v>0</v>
      </c>
      <c r="P257" s="110">
        <v>0</v>
      </c>
      <c r="Q257" s="110">
        <f t="shared" si="10"/>
        <v>0</v>
      </c>
      <c r="R257" s="111">
        <f t="shared" si="11"/>
        <v>0</v>
      </c>
      <c r="S257" s="104">
        <v>11</v>
      </c>
      <c r="T257" s="104">
        <v>0</v>
      </c>
      <c r="U257" s="104"/>
      <c r="V257" s="104"/>
      <c r="W257" s="104" t="s">
        <v>172</v>
      </c>
      <c r="X257" s="104"/>
    </row>
    <row r="258" spans="1:24" x14ac:dyDescent="0.3">
      <c r="A258" s="104"/>
      <c r="B258" s="104"/>
      <c r="C258" s="104"/>
      <c r="D258" s="104"/>
      <c r="E258" s="104" t="s">
        <v>739</v>
      </c>
      <c r="F258" s="133">
        <v>43896</v>
      </c>
      <c r="G258" s="104"/>
      <c r="H258" s="107"/>
      <c r="I258" s="116" t="s">
        <v>637</v>
      </c>
      <c r="J258" s="118"/>
      <c r="K258" s="117" t="s">
        <v>636</v>
      </c>
      <c r="L258" s="117">
        <v>1</v>
      </c>
      <c r="M258" s="117">
        <v>0</v>
      </c>
      <c r="N258" s="104" t="s">
        <v>397</v>
      </c>
      <c r="O258" s="110">
        <v>0</v>
      </c>
      <c r="P258" s="110">
        <v>0</v>
      </c>
      <c r="Q258" s="110">
        <f t="shared" si="10"/>
        <v>0</v>
      </c>
      <c r="R258" s="111">
        <f t="shared" si="11"/>
        <v>0</v>
      </c>
      <c r="S258" s="104">
        <v>11</v>
      </c>
      <c r="T258" s="104">
        <v>0</v>
      </c>
      <c r="U258" s="104"/>
      <c r="V258" s="104"/>
      <c r="W258" s="104" t="s">
        <v>172</v>
      </c>
      <c r="X258" s="104"/>
    </row>
    <row r="259" spans="1:24" x14ac:dyDescent="0.3">
      <c r="A259" s="104"/>
      <c r="B259" s="104"/>
      <c r="C259" s="104"/>
      <c r="D259" s="104"/>
      <c r="E259" s="104" t="s">
        <v>739</v>
      </c>
      <c r="F259" s="133">
        <v>43896</v>
      </c>
      <c r="G259" s="104"/>
      <c r="H259" s="107"/>
      <c r="I259" s="116" t="s">
        <v>637</v>
      </c>
      <c r="J259" s="118"/>
      <c r="K259" s="117" t="s">
        <v>638</v>
      </c>
      <c r="L259" s="117">
        <v>5</v>
      </c>
      <c r="M259" s="117">
        <v>0</v>
      </c>
      <c r="N259" s="104" t="s">
        <v>397</v>
      </c>
      <c r="O259" s="110">
        <v>0</v>
      </c>
      <c r="P259" s="110">
        <v>0</v>
      </c>
      <c r="Q259" s="110">
        <f t="shared" si="10"/>
        <v>0</v>
      </c>
      <c r="R259" s="111">
        <f t="shared" si="11"/>
        <v>0</v>
      </c>
      <c r="S259" s="104">
        <v>11</v>
      </c>
      <c r="T259" s="104">
        <v>0</v>
      </c>
      <c r="U259" s="104"/>
      <c r="V259" s="104"/>
      <c r="W259" s="104" t="s">
        <v>172</v>
      </c>
      <c r="X259" s="104"/>
    </row>
    <row r="260" spans="1:24" ht="25.5" hidden="1" x14ac:dyDescent="0.3">
      <c r="A260" s="104"/>
      <c r="B260" s="104"/>
      <c r="C260" s="104"/>
      <c r="D260" s="104"/>
      <c r="E260" s="104" t="s">
        <v>1710</v>
      </c>
      <c r="F260" s="104"/>
      <c r="G260" s="104"/>
      <c r="H260" s="107"/>
      <c r="I260" s="116" t="s">
        <v>664</v>
      </c>
      <c r="J260" s="118"/>
      <c r="K260" s="117" t="s">
        <v>628</v>
      </c>
      <c r="L260" s="117">
        <v>1</v>
      </c>
      <c r="M260" s="117">
        <v>0</v>
      </c>
      <c r="N260" s="104" t="s">
        <v>589</v>
      </c>
      <c r="O260" s="110">
        <v>0.113</v>
      </c>
      <c r="P260" s="110">
        <v>1.74</v>
      </c>
      <c r="Q260" s="110">
        <f t="shared" si="10"/>
        <v>4.5200000000000005</v>
      </c>
      <c r="R260" s="111">
        <f t="shared" si="11"/>
        <v>11.004726257385961</v>
      </c>
      <c r="S260" s="104">
        <v>11.4</v>
      </c>
      <c r="T260" s="104">
        <v>15</v>
      </c>
      <c r="U260" s="104"/>
      <c r="V260" s="104"/>
      <c r="W260" s="104" t="s">
        <v>825</v>
      </c>
      <c r="X260" s="104"/>
    </row>
    <row r="261" spans="1:24" ht="25.5" hidden="1" x14ac:dyDescent="0.3">
      <c r="A261" s="104"/>
      <c r="B261" s="104"/>
      <c r="C261" s="104"/>
      <c r="D261" s="104"/>
      <c r="E261" s="104" t="s">
        <v>1709</v>
      </c>
      <c r="F261" s="104"/>
      <c r="G261" s="104"/>
      <c r="H261" s="107"/>
      <c r="I261" s="116" t="s">
        <v>640</v>
      </c>
      <c r="J261" s="118"/>
      <c r="K261" s="117" t="s">
        <v>629</v>
      </c>
      <c r="L261" s="117">
        <v>0</v>
      </c>
      <c r="M261" s="117">
        <v>0</v>
      </c>
      <c r="N261" s="104" t="s">
        <v>589</v>
      </c>
      <c r="O261" s="110">
        <v>0.113</v>
      </c>
      <c r="P261" s="110">
        <v>1.74</v>
      </c>
      <c r="Q261" s="110">
        <f t="shared" si="10"/>
        <v>4.5200000000000005</v>
      </c>
      <c r="R261" s="111">
        <f t="shared" si="11"/>
        <v>11.004726257385961</v>
      </c>
      <c r="S261" s="104">
        <v>11.4</v>
      </c>
      <c r="T261" s="104">
        <v>15</v>
      </c>
      <c r="U261" s="104"/>
      <c r="V261" s="104"/>
      <c r="W261" s="104" t="s">
        <v>397</v>
      </c>
      <c r="X261" s="104"/>
    </row>
    <row r="262" spans="1:24" ht="25.5" hidden="1" x14ac:dyDescent="0.3">
      <c r="A262" s="104"/>
      <c r="B262" s="104"/>
      <c r="C262" s="104"/>
      <c r="D262" s="104"/>
      <c r="E262" s="104"/>
      <c r="F262" s="104"/>
      <c r="G262" s="104"/>
      <c r="H262" s="107"/>
      <c r="I262" s="116" t="s">
        <v>639</v>
      </c>
      <c r="J262" s="118"/>
      <c r="K262" s="117" t="s">
        <v>630</v>
      </c>
      <c r="L262" s="123">
        <v>24</v>
      </c>
      <c r="M262" s="117">
        <v>0</v>
      </c>
      <c r="N262" s="104" t="s">
        <v>589</v>
      </c>
      <c r="O262" s="110">
        <v>0.113</v>
      </c>
      <c r="P262" s="110">
        <v>1.74</v>
      </c>
      <c r="Q262" s="110">
        <f t="shared" si="10"/>
        <v>4.5200000000000005</v>
      </c>
      <c r="R262" s="111">
        <f t="shared" si="11"/>
        <v>11.004726257385961</v>
      </c>
      <c r="S262" s="104">
        <v>11.4</v>
      </c>
      <c r="T262" s="104">
        <v>15</v>
      </c>
      <c r="U262" s="104"/>
      <c r="V262" s="104"/>
      <c r="W262" s="104" t="s">
        <v>826</v>
      </c>
      <c r="X262" s="104"/>
    </row>
    <row r="263" spans="1:24" hidden="1" x14ac:dyDescent="0.3">
      <c r="A263" s="104"/>
      <c r="B263" s="104"/>
      <c r="C263" s="104"/>
      <c r="D263" s="104"/>
      <c r="E263" s="104"/>
      <c r="F263" s="104"/>
      <c r="G263" s="104"/>
      <c r="H263" s="107"/>
      <c r="I263" s="112" t="s">
        <v>641</v>
      </c>
      <c r="J263" s="104"/>
      <c r="K263" s="109" t="s">
        <v>642</v>
      </c>
      <c r="L263" s="117">
        <v>7</v>
      </c>
      <c r="M263" s="117">
        <v>0</v>
      </c>
      <c r="N263" s="104" t="s">
        <v>589</v>
      </c>
      <c r="O263" s="110">
        <v>0.23499999999999999</v>
      </c>
      <c r="P263" s="110">
        <v>2.1800000000000002</v>
      </c>
      <c r="Q263" s="110">
        <f t="shared" si="10"/>
        <v>9.3999999999999986</v>
      </c>
      <c r="R263" s="111">
        <f t="shared" si="11"/>
        <v>13.787530598334136</v>
      </c>
      <c r="S263" s="104">
        <v>13.9</v>
      </c>
      <c r="T263" s="104">
        <v>13</v>
      </c>
      <c r="U263" s="104"/>
      <c r="V263" s="104"/>
      <c r="W263" s="104" t="s">
        <v>825</v>
      </c>
      <c r="X263" s="104"/>
    </row>
    <row r="264" spans="1:24" ht="25.5" hidden="1" x14ac:dyDescent="0.3">
      <c r="A264" s="104"/>
      <c r="B264" s="104"/>
      <c r="C264" s="104"/>
      <c r="D264" s="104"/>
      <c r="E264" s="104"/>
      <c r="F264" s="104"/>
      <c r="G264" s="104"/>
      <c r="H264" s="107"/>
      <c r="I264" s="112" t="s">
        <v>645</v>
      </c>
      <c r="J264" s="104"/>
      <c r="K264" s="109" t="s">
        <v>644</v>
      </c>
      <c r="L264" s="109">
        <v>3</v>
      </c>
      <c r="M264" s="109">
        <v>0</v>
      </c>
      <c r="N264" s="104" t="s">
        <v>177</v>
      </c>
      <c r="O264" s="110">
        <v>0.23499999999999999</v>
      </c>
      <c r="P264" s="110">
        <v>2.1800000000000002</v>
      </c>
      <c r="Q264" s="110">
        <f t="shared" si="10"/>
        <v>9.3999999999999986</v>
      </c>
      <c r="R264" s="111">
        <f t="shared" si="11"/>
        <v>13.787530598334136</v>
      </c>
      <c r="S264" s="104">
        <v>13.9</v>
      </c>
      <c r="T264" s="104">
        <v>13</v>
      </c>
      <c r="U264" s="104"/>
      <c r="V264" s="104"/>
      <c r="W264" s="104" t="s">
        <v>826</v>
      </c>
      <c r="X264" s="104"/>
    </row>
    <row r="265" spans="1:24" x14ac:dyDescent="0.3">
      <c r="A265" s="104"/>
      <c r="B265" s="104"/>
      <c r="C265" s="104"/>
      <c r="D265" s="104"/>
      <c r="E265" s="104" t="s">
        <v>739</v>
      </c>
      <c r="F265" s="104"/>
      <c r="G265" s="104"/>
      <c r="H265" s="107"/>
      <c r="I265" s="112" t="s">
        <v>646</v>
      </c>
      <c r="J265" s="104"/>
      <c r="K265" s="109" t="s">
        <v>868</v>
      </c>
      <c r="L265" s="109">
        <v>0</v>
      </c>
      <c r="M265" s="109" t="s">
        <v>894</v>
      </c>
      <c r="N265" s="104" t="s">
        <v>397</v>
      </c>
      <c r="O265" s="110"/>
      <c r="P265" s="110"/>
      <c r="Q265" s="110">
        <f t="shared" si="10"/>
        <v>0</v>
      </c>
      <c r="R265" s="111">
        <f t="shared" si="11"/>
        <v>0</v>
      </c>
      <c r="S265" s="104"/>
      <c r="T265" s="104"/>
      <c r="U265" s="104"/>
      <c r="V265" s="104"/>
      <c r="W265" s="104" t="s">
        <v>397</v>
      </c>
      <c r="X265" s="104"/>
    </row>
    <row r="266" spans="1:24" ht="25.5" hidden="1" x14ac:dyDescent="0.3">
      <c r="A266" s="104"/>
      <c r="B266" s="104"/>
      <c r="C266" s="104"/>
      <c r="D266" s="104"/>
      <c r="E266" s="104"/>
      <c r="F266" s="104"/>
      <c r="G266" s="104"/>
      <c r="H266" s="107"/>
      <c r="I266" s="112" t="s">
        <v>792</v>
      </c>
      <c r="J266" s="104"/>
      <c r="K266" s="109" t="s">
        <v>647</v>
      </c>
      <c r="L266" s="109" t="s">
        <v>1684</v>
      </c>
      <c r="M266" s="109" t="s">
        <v>1684</v>
      </c>
      <c r="N266" s="104" t="s">
        <v>589</v>
      </c>
      <c r="O266" s="110">
        <v>7.5999999999999998E-2</v>
      </c>
      <c r="P266" s="110">
        <v>1.9</v>
      </c>
      <c r="Q266" s="110">
        <f t="shared" si="10"/>
        <v>3.04</v>
      </c>
      <c r="R266" s="111">
        <f t="shared" si="11"/>
        <v>12.016655108639842</v>
      </c>
      <c r="S266" s="104">
        <v>13.9</v>
      </c>
      <c r="T266" s="104">
        <v>9</v>
      </c>
      <c r="U266" s="104"/>
      <c r="V266" s="104"/>
      <c r="W266" s="104" t="s">
        <v>397</v>
      </c>
      <c r="X266" s="104"/>
    </row>
    <row r="267" spans="1:24" hidden="1" x14ac:dyDescent="0.3">
      <c r="A267" s="104"/>
      <c r="B267" s="104"/>
      <c r="C267" s="104"/>
      <c r="D267" s="104"/>
      <c r="E267" s="104"/>
      <c r="F267" s="104"/>
      <c r="G267" s="104"/>
      <c r="H267" s="107"/>
      <c r="I267" s="112" t="s">
        <v>649</v>
      </c>
      <c r="J267" s="104"/>
      <c r="K267" s="109" t="s">
        <v>648</v>
      </c>
      <c r="L267" s="109">
        <v>38</v>
      </c>
      <c r="M267" s="109">
        <v>0</v>
      </c>
      <c r="N267" s="104" t="s">
        <v>589</v>
      </c>
      <c r="O267" s="110">
        <v>7.5999999999999998E-2</v>
      </c>
      <c r="P267" s="110">
        <v>1.9</v>
      </c>
      <c r="Q267" s="110">
        <f t="shared" si="10"/>
        <v>3.04</v>
      </c>
      <c r="R267" s="111">
        <f t="shared" si="11"/>
        <v>12.016655108639842</v>
      </c>
      <c r="S267" s="104">
        <v>13.9</v>
      </c>
      <c r="T267" s="104">
        <v>9</v>
      </c>
      <c r="U267" s="104"/>
      <c r="V267" s="104"/>
      <c r="W267" s="104" t="s">
        <v>397</v>
      </c>
      <c r="X267" s="104"/>
    </row>
    <row r="268" spans="1:24" hidden="1" x14ac:dyDescent="0.3">
      <c r="A268" s="104"/>
      <c r="B268" s="104"/>
      <c r="C268" s="104"/>
      <c r="D268" s="104"/>
      <c r="E268" s="104"/>
      <c r="F268" s="104"/>
      <c r="G268" s="104"/>
      <c r="H268" s="107"/>
      <c r="I268" s="112" t="s">
        <v>652</v>
      </c>
      <c r="J268" s="104"/>
      <c r="K268" s="109" t="s">
        <v>651</v>
      </c>
      <c r="L268" s="109">
        <v>3</v>
      </c>
      <c r="M268" s="109">
        <v>40</v>
      </c>
      <c r="N268" s="104" t="s">
        <v>397</v>
      </c>
      <c r="O268" s="110"/>
      <c r="P268" s="110"/>
      <c r="Q268" s="110">
        <f t="shared" si="10"/>
        <v>0</v>
      </c>
      <c r="R268" s="111">
        <f t="shared" si="11"/>
        <v>0</v>
      </c>
      <c r="S268" s="104"/>
      <c r="T268" s="104"/>
      <c r="U268" s="104"/>
      <c r="V268" s="104"/>
      <c r="W268" s="104"/>
      <c r="X268" s="104"/>
    </row>
    <row r="269" spans="1:24" hidden="1" x14ac:dyDescent="0.3">
      <c r="A269" s="104"/>
      <c r="B269" s="104"/>
      <c r="C269" s="104"/>
      <c r="D269" s="104"/>
      <c r="E269" s="104"/>
      <c r="F269" s="104"/>
      <c r="G269" s="104"/>
      <c r="H269" s="107"/>
      <c r="I269" s="112" t="s">
        <v>653</v>
      </c>
      <c r="J269" s="104"/>
      <c r="K269" s="109" t="s">
        <v>650</v>
      </c>
      <c r="L269" s="109">
        <v>1</v>
      </c>
      <c r="M269" s="109">
        <v>33</v>
      </c>
      <c r="N269" s="104" t="s">
        <v>397</v>
      </c>
      <c r="O269" s="110"/>
      <c r="P269" s="110"/>
      <c r="Q269" s="110">
        <f t="shared" si="10"/>
        <v>0</v>
      </c>
      <c r="R269" s="111">
        <f t="shared" si="11"/>
        <v>0</v>
      </c>
      <c r="S269" s="104"/>
      <c r="T269" s="104"/>
      <c r="U269" s="104"/>
      <c r="V269" s="104"/>
      <c r="W269" s="104"/>
      <c r="X269" s="104"/>
    </row>
    <row r="270" spans="1:24" ht="26" hidden="1" x14ac:dyDescent="0.3">
      <c r="A270" s="104"/>
      <c r="B270" s="104"/>
      <c r="C270" s="104"/>
      <c r="D270" s="104"/>
      <c r="E270" s="104"/>
      <c r="F270" s="104"/>
      <c r="G270" s="104"/>
      <c r="H270" s="107"/>
      <c r="I270" s="112" t="s">
        <v>787</v>
      </c>
      <c r="J270" s="104"/>
      <c r="K270" s="109" t="s">
        <v>654</v>
      </c>
      <c r="L270" s="109" t="s">
        <v>1684</v>
      </c>
      <c r="M270" s="109" t="s">
        <v>1684</v>
      </c>
      <c r="N270" s="104" t="s">
        <v>589</v>
      </c>
      <c r="O270" s="110">
        <v>7.5999999999999998E-2</v>
      </c>
      <c r="P270" s="110">
        <v>1.9</v>
      </c>
      <c r="Q270" s="110">
        <f t="shared" si="10"/>
        <v>3.04</v>
      </c>
      <c r="R270" s="111">
        <f t="shared" si="11"/>
        <v>12.016655108639842</v>
      </c>
      <c r="S270" s="104">
        <v>13.9</v>
      </c>
      <c r="T270" s="104">
        <v>9</v>
      </c>
      <c r="U270" s="104"/>
      <c r="V270" s="104"/>
      <c r="W270" s="104" t="s">
        <v>801</v>
      </c>
      <c r="X270" s="104"/>
    </row>
    <row r="271" spans="1:24" ht="26" hidden="1" x14ac:dyDescent="0.3">
      <c r="A271" s="104"/>
      <c r="B271" s="104"/>
      <c r="C271" s="104"/>
      <c r="D271" s="104"/>
      <c r="E271" s="104"/>
      <c r="F271" s="133">
        <v>43896</v>
      </c>
      <c r="G271" s="104"/>
      <c r="H271" s="107"/>
      <c r="I271" s="112" t="s">
        <v>787</v>
      </c>
      <c r="J271" s="104"/>
      <c r="K271" s="109" t="s">
        <v>655</v>
      </c>
      <c r="L271" s="109">
        <v>0</v>
      </c>
      <c r="M271" s="109">
        <v>0</v>
      </c>
      <c r="N271" s="104" t="s">
        <v>589</v>
      </c>
      <c r="O271" s="110">
        <v>7.5999999999999998E-2</v>
      </c>
      <c r="P271" s="110">
        <v>1.9</v>
      </c>
      <c r="Q271" s="110">
        <f t="shared" si="10"/>
        <v>3.04</v>
      </c>
      <c r="R271" s="111">
        <f t="shared" si="11"/>
        <v>12.016655108639842</v>
      </c>
      <c r="S271" s="104">
        <v>13.9</v>
      </c>
      <c r="T271" s="104">
        <v>9</v>
      </c>
      <c r="U271" s="104"/>
      <c r="V271" s="104"/>
      <c r="W271" s="104" t="s">
        <v>824</v>
      </c>
      <c r="X271" s="104"/>
    </row>
    <row r="272" spans="1:24" ht="26" hidden="1" x14ac:dyDescent="0.3">
      <c r="A272" s="104"/>
      <c r="B272" s="104"/>
      <c r="C272" s="104"/>
      <c r="D272" s="104"/>
      <c r="E272" s="104"/>
      <c r="F272" s="133">
        <v>43896</v>
      </c>
      <c r="G272" s="104"/>
      <c r="H272" s="107"/>
      <c r="I272" s="112" t="s">
        <v>787</v>
      </c>
      <c r="J272" s="104"/>
      <c r="K272" s="109" t="s">
        <v>656</v>
      </c>
      <c r="L272" s="109" t="s">
        <v>1684</v>
      </c>
      <c r="M272" s="109" t="s">
        <v>1684</v>
      </c>
      <c r="N272" s="104" t="s">
        <v>589</v>
      </c>
      <c r="O272" s="110">
        <v>7.5999999999999998E-2</v>
      </c>
      <c r="P272" s="110">
        <v>1.9</v>
      </c>
      <c r="Q272" s="110">
        <f t="shared" si="10"/>
        <v>3.04</v>
      </c>
      <c r="R272" s="111">
        <f t="shared" si="11"/>
        <v>12.016655108639842</v>
      </c>
      <c r="S272" s="104">
        <v>13.9</v>
      </c>
      <c r="T272" s="104">
        <v>9</v>
      </c>
      <c r="U272" s="104"/>
      <c r="V272" s="104"/>
      <c r="W272" s="104" t="s">
        <v>801</v>
      </c>
      <c r="X272" s="104"/>
    </row>
    <row r="273" spans="1:35" ht="26" hidden="1" x14ac:dyDescent="0.3">
      <c r="A273" s="104"/>
      <c r="B273" s="104"/>
      <c r="C273" s="104"/>
      <c r="D273" s="104"/>
      <c r="E273" s="104"/>
      <c r="F273" s="133">
        <v>43896</v>
      </c>
      <c r="G273" s="104"/>
      <c r="H273" s="107"/>
      <c r="I273" s="112" t="s">
        <v>787</v>
      </c>
      <c r="J273" s="104"/>
      <c r="K273" s="109" t="s">
        <v>786</v>
      </c>
      <c r="L273" s="109">
        <v>5</v>
      </c>
      <c r="M273" s="109">
        <v>34</v>
      </c>
      <c r="N273" s="104" t="s">
        <v>589</v>
      </c>
      <c r="O273" s="110">
        <v>7.5999999999999998E-2</v>
      </c>
      <c r="P273" s="110">
        <v>1.9</v>
      </c>
      <c r="Q273" s="110">
        <f t="shared" si="10"/>
        <v>3.04</v>
      </c>
      <c r="R273" s="111">
        <f t="shared" si="11"/>
        <v>12.016655108639842</v>
      </c>
      <c r="S273" s="104">
        <v>13.9</v>
      </c>
      <c r="T273" s="104">
        <v>9</v>
      </c>
      <c r="U273" s="104"/>
      <c r="V273" s="104"/>
      <c r="W273" s="104" t="s">
        <v>801</v>
      </c>
      <c r="X273" s="104"/>
    </row>
    <row r="274" spans="1:35" hidden="1" x14ac:dyDescent="0.3">
      <c r="A274" s="104"/>
      <c r="B274" s="104"/>
      <c r="C274" s="104"/>
      <c r="D274" s="104"/>
      <c r="E274" s="104"/>
      <c r="F274" s="133">
        <v>43896</v>
      </c>
      <c r="G274" s="104"/>
      <c r="H274" s="107"/>
      <c r="I274" s="112"/>
      <c r="J274" s="104"/>
      <c r="K274" s="109"/>
      <c r="L274" s="109" t="s">
        <v>1684</v>
      </c>
      <c r="M274" s="109" t="s">
        <v>1684</v>
      </c>
      <c r="N274" s="104"/>
      <c r="O274" s="110"/>
      <c r="P274" s="110"/>
      <c r="Q274" s="110">
        <f t="shared" si="10"/>
        <v>0</v>
      </c>
      <c r="R274" s="111">
        <f t="shared" si="11"/>
        <v>0</v>
      </c>
      <c r="S274" s="104"/>
      <c r="T274" s="104"/>
      <c r="U274" s="104"/>
      <c r="V274" s="104"/>
      <c r="W274" s="104"/>
      <c r="X274" s="104"/>
    </row>
    <row r="275" spans="1:35" ht="39" hidden="1" x14ac:dyDescent="0.3">
      <c r="A275" s="104"/>
      <c r="B275" s="104"/>
      <c r="C275" s="104"/>
      <c r="D275" s="104"/>
      <c r="E275" s="104"/>
      <c r="F275" s="133">
        <v>43896</v>
      </c>
      <c r="G275" s="104"/>
      <c r="H275" s="107"/>
      <c r="I275" s="112" t="s">
        <v>805</v>
      </c>
      <c r="J275" s="104"/>
      <c r="K275" s="109" t="s">
        <v>657</v>
      </c>
      <c r="L275" s="109">
        <v>4</v>
      </c>
      <c r="M275" s="109">
        <v>0</v>
      </c>
      <c r="N275" s="104" t="s">
        <v>589</v>
      </c>
      <c r="O275" s="110">
        <v>0.108</v>
      </c>
      <c r="P275" s="110">
        <v>1.58</v>
      </c>
      <c r="Q275" s="110">
        <f t="shared" si="10"/>
        <v>4.32</v>
      </c>
      <c r="R275" s="111">
        <f t="shared" si="11"/>
        <v>9.9927974061320803</v>
      </c>
      <c r="S275" s="104">
        <v>17.899999999999999</v>
      </c>
      <c r="T275" s="104">
        <v>17.899999999999999</v>
      </c>
      <c r="U275" s="104"/>
      <c r="V275" s="104"/>
      <c r="W275" s="104" t="s">
        <v>172</v>
      </c>
      <c r="X275" s="104" t="s">
        <v>803</v>
      </c>
    </row>
    <row r="276" spans="1:35" ht="38.5" hidden="1" x14ac:dyDescent="0.3">
      <c r="A276" s="104"/>
      <c r="B276" s="104"/>
      <c r="C276" s="104"/>
      <c r="D276" s="104"/>
      <c r="E276" s="104"/>
      <c r="F276" s="133">
        <v>43896</v>
      </c>
      <c r="G276" s="104"/>
      <c r="H276" s="107"/>
      <c r="I276" s="112" t="s">
        <v>831</v>
      </c>
      <c r="J276" s="104"/>
      <c r="K276" s="109" t="s">
        <v>659</v>
      </c>
      <c r="L276" s="109">
        <v>4</v>
      </c>
      <c r="M276" s="109">
        <v>0</v>
      </c>
      <c r="N276" s="104" t="s">
        <v>177</v>
      </c>
      <c r="O276" s="110">
        <v>0.155</v>
      </c>
      <c r="P276" s="110">
        <v>1.98</v>
      </c>
      <c r="Q276" s="110">
        <f t="shared" si="10"/>
        <v>6.2</v>
      </c>
      <c r="R276" s="111">
        <f t="shared" si="11"/>
        <v>12.522619534266783</v>
      </c>
      <c r="S276" s="104">
        <v>22</v>
      </c>
      <c r="T276" s="104">
        <v>12</v>
      </c>
      <c r="U276" s="104"/>
      <c r="V276" s="104"/>
      <c r="W276" s="104" t="s">
        <v>172</v>
      </c>
      <c r="X276" s="104" t="s">
        <v>803</v>
      </c>
    </row>
    <row r="277" spans="1:35" ht="25" hidden="1" x14ac:dyDescent="0.4">
      <c r="A277" s="321" t="s">
        <v>1683</v>
      </c>
      <c r="B277" s="321"/>
      <c r="C277" s="321"/>
      <c r="D277" s="321"/>
      <c r="E277" s="321"/>
      <c r="F277" s="321"/>
      <c r="G277" s="321"/>
      <c r="H277" s="321"/>
      <c r="I277" s="321"/>
      <c r="J277" s="321"/>
      <c r="K277" s="298"/>
      <c r="L277" s="109" t="s">
        <v>1684</v>
      </c>
      <c r="M277" s="109" t="s">
        <v>1684</v>
      </c>
      <c r="N277" s="298"/>
      <c r="O277" s="298"/>
      <c r="P277" s="298"/>
      <c r="Q277" s="298"/>
      <c r="R277" s="298"/>
      <c r="S277" s="298"/>
      <c r="T277" s="299"/>
      <c r="U277" s="104"/>
      <c r="V277" s="104"/>
      <c r="W277" s="104"/>
      <c r="X277" s="104"/>
    </row>
    <row r="278" spans="1:35" ht="26.5" hidden="1" x14ac:dyDescent="0.4">
      <c r="I278" s="86" t="s">
        <v>661</v>
      </c>
      <c r="J278" s="87"/>
      <c r="K278" s="88" t="s">
        <v>660</v>
      </c>
      <c r="L278" s="298" t="s">
        <v>1685</v>
      </c>
      <c r="M278" s="298" t="s">
        <v>894</v>
      </c>
      <c r="N278" s="87" t="s">
        <v>589</v>
      </c>
      <c r="O278" s="89">
        <v>0.193</v>
      </c>
      <c r="P278" s="89">
        <v>1.96</v>
      </c>
      <c r="Q278" s="124">
        <f t="shared" ref="Q278:Q284" si="12">O278*40</f>
        <v>7.7200000000000006</v>
      </c>
      <c r="R278" s="160">
        <f t="shared" ref="R278:R284" si="13">P278*SQRT(40)</f>
        <v>12.396128427860047</v>
      </c>
      <c r="S278" s="87">
        <v>11.4</v>
      </c>
      <c r="T278" s="87">
        <v>15</v>
      </c>
    </row>
    <row r="279" spans="1:35" ht="25.5" hidden="1" x14ac:dyDescent="0.3">
      <c r="I279" s="86" t="s">
        <v>665</v>
      </c>
      <c r="J279" s="87"/>
      <c r="K279" s="88" t="s">
        <v>662</v>
      </c>
      <c r="L279" s="88">
        <v>0</v>
      </c>
      <c r="M279" s="88">
        <v>0</v>
      </c>
      <c r="N279" s="87" t="s">
        <v>589</v>
      </c>
      <c r="O279" s="89">
        <v>0.193</v>
      </c>
      <c r="P279" s="89">
        <v>1.96</v>
      </c>
      <c r="Q279" s="124">
        <f t="shared" si="12"/>
        <v>7.7200000000000006</v>
      </c>
      <c r="R279" s="160">
        <f t="shared" si="13"/>
        <v>12.396128427860047</v>
      </c>
      <c r="S279" s="87">
        <v>11.4</v>
      </c>
      <c r="T279" s="87">
        <v>15</v>
      </c>
    </row>
    <row r="280" spans="1:35" ht="25.5" hidden="1" x14ac:dyDescent="0.3">
      <c r="I280" s="86" t="s">
        <v>666</v>
      </c>
      <c r="J280" s="87"/>
      <c r="K280" s="88" t="s">
        <v>663</v>
      </c>
      <c r="L280" s="88">
        <v>0</v>
      </c>
      <c r="M280" s="88">
        <v>0</v>
      </c>
      <c r="N280" s="87" t="s">
        <v>589</v>
      </c>
      <c r="O280" s="89">
        <v>0.193</v>
      </c>
      <c r="P280" s="89">
        <v>1.96</v>
      </c>
      <c r="Q280" s="124">
        <f t="shared" si="12"/>
        <v>7.7200000000000006</v>
      </c>
      <c r="R280" s="160">
        <f t="shared" si="13"/>
        <v>12.396128427860047</v>
      </c>
      <c r="S280" s="87">
        <v>11.4</v>
      </c>
      <c r="T280" s="87">
        <v>15</v>
      </c>
    </row>
    <row r="281" spans="1:35" ht="25.5" hidden="1" x14ac:dyDescent="0.3">
      <c r="I281" s="86" t="s">
        <v>668</v>
      </c>
      <c r="J281" s="87"/>
      <c r="K281" s="88" t="s">
        <v>667</v>
      </c>
      <c r="L281" s="88">
        <v>4</v>
      </c>
      <c r="M281" s="88">
        <v>1</v>
      </c>
      <c r="N281" s="87" t="s">
        <v>589</v>
      </c>
      <c r="O281" s="89">
        <v>0.193</v>
      </c>
      <c r="P281" s="89">
        <v>1.96</v>
      </c>
      <c r="Q281" s="124">
        <f t="shared" si="12"/>
        <v>7.7200000000000006</v>
      </c>
      <c r="R281" s="160">
        <f t="shared" si="13"/>
        <v>12.396128427860047</v>
      </c>
      <c r="S281" s="87">
        <v>11.4</v>
      </c>
      <c r="T281" s="87">
        <v>15</v>
      </c>
    </row>
    <row r="282" spans="1:35" ht="25.5" hidden="1" x14ac:dyDescent="0.3">
      <c r="I282" s="86" t="s">
        <v>669</v>
      </c>
      <c r="J282" s="87"/>
      <c r="K282" s="88" t="s">
        <v>670</v>
      </c>
      <c r="L282" s="88">
        <v>0</v>
      </c>
      <c r="M282" s="88">
        <v>0</v>
      </c>
      <c r="N282" s="87" t="s">
        <v>589</v>
      </c>
      <c r="O282" s="89">
        <v>0.193</v>
      </c>
      <c r="P282" s="89">
        <v>1.96</v>
      </c>
      <c r="Q282" s="124">
        <f t="shared" si="12"/>
        <v>7.7200000000000006</v>
      </c>
      <c r="R282" s="160">
        <f t="shared" si="13"/>
        <v>12.396128427860047</v>
      </c>
      <c r="S282" s="87">
        <v>11.4</v>
      </c>
      <c r="T282" s="87">
        <v>15</v>
      </c>
    </row>
    <row r="283" spans="1:35" ht="38" hidden="1" x14ac:dyDescent="0.3">
      <c r="I283" s="86" t="s">
        <v>672</v>
      </c>
      <c r="J283" s="87"/>
      <c r="K283" s="88" t="s">
        <v>671</v>
      </c>
      <c r="L283" s="88">
        <v>1</v>
      </c>
      <c r="M283" s="88">
        <v>0</v>
      </c>
      <c r="N283" s="87" t="s">
        <v>589</v>
      </c>
      <c r="O283" s="89">
        <v>0.193</v>
      </c>
      <c r="P283" s="89">
        <v>1.96</v>
      </c>
      <c r="Q283" s="124">
        <f t="shared" si="12"/>
        <v>7.7200000000000006</v>
      </c>
      <c r="R283" s="160">
        <f t="shared" si="13"/>
        <v>12.396128427860047</v>
      </c>
      <c r="S283" s="87">
        <v>11.4</v>
      </c>
      <c r="T283" s="87">
        <v>15</v>
      </c>
    </row>
    <row r="284" spans="1:35" ht="25.5" hidden="1" x14ac:dyDescent="0.3">
      <c r="I284" s="86" t="s">
        <v>674</v>
      </c>
      <c r="J284" s="87"/>
      <c r="K284" s="88" t="s">
        <v>673</v>
      </c>
      <c r="L284" s="88">
        <v>0</v>
      </c>
      <c r="M284" s="88">
        <v>0</v>
      </c>
      <c r="N284" s="87" t="s">
        <v>589</v>
      </c>
      <c r="O284" s="89">
        <v>7.5999999999999998E-2</v>
      </c>
      <c r="P284" s="89">
        <v>1.9</v>
      </c>
      <c r="Q284" s="124">
        <f t="shared" si="12"/>
        <v>3.04</v>
      </c>
      <c r="R284" s="160">
        <f t="shared" si="13"/>
        <v>12.016655108639842</v>
      </c>
      <c r="S284" s="87">
        <v>11.4</v>
      </c>
      <c r="T284" s="87">
        <v>15</v>
      </c>
    </row>
    <row r="285" spans="1:35" ht="25.5" hidden="1" x14ac:dyDescent="0.3">
      <c r="I285" s="86" t="s">
        <v>681</v>
      </c>
      <c r="J285" s="87"/>
      <c r="K285" s="88" t="s">
        <v>675</v>
      </c>
      <c r="L285" s="88" t="s">
        <v>1684</v>
      </c>
      <c r="M285" s="88" t="s">
        <v>1684</v>
      </c>
      <c r="N285" s="87" t="s">
        <v>589</v>
      </c>
      <c r="O285" s="89">
        <v>7.5999999999999998E-2</v>
      </c>
      <c r="P285" s="89">
        <v>1.9</v>
      </c>
      <c r="Q285" s="87"/>
      <c r="R285" s="87"/>
      <c r="S285" s="87">
        <v>13.9</v>
      </c>
      <c r="T285" s="87">
        <v>9</v>
      </c>
    </row>
    <row r="286" spans="1:35" hidden="1" x14ac:dyDescent="0.3">
      <c r="I286" s="86" t="s">
        <v>676</v>
      </c>
      <c r="J286" s="122"/>
      <c r="K286" s="123" t="s">
        <v>677</v>
      </c>
      <c r="L286" s="88" t="s">
        <v>1684</v>
      </c>
      <c r="M286" s="88" t="s">
        <v>1684</v>
      </c>
      <c r="N286" s="122" t="s">
        <v>589</v>
      </c>
      <c r="O286" s="124">
        <v>0.27300000000000002</v>
      </c>
      <c r="P286" s="124">
        <v>2.37</v>
      </c>
      <c r="Q286" s="122"/>
      <c r="R286" s="122"/>
      <c r="S286" s="122">
        <v>13.9</v>
      </c>
      <c r="T286" s="122">
        <v>13</v>
      </c>
      <c r="U286" s="104"/>
      <c r="V286" s="104"/>
      <c r="W286" s="104"/>
      <c r="X286" s="104"/>
    </row>
    <row r="287" spans="1:35" ht="25.5" hidden="1" x14ac:dyDescent="0.3">
      <c r="I287" s="86" t="s">
        <v>680</v>
      </c>
      <c r="J287" s="122"/>
      <c r="K287" s="123" t="s">
        <v>590</v>
      </c>
      <c r="L287" s="123">
        <v>0</v>
      </c>
      <c r="M287" s="123">
        <v>0</v>
      </c>
      <c r="N287" s="122" t="s">
        <v>589</v>
      </c>
      <c r="O287" s="124">
        <v>0.27300000000000002</v>
      </c>
      <c r="P287" s="124">
        <v>2.37</v>
      </c>
      <c r="Q287" s="122"/>
      <c r="R287" s="122"/>
      <c r="S287" s="122">
        <v>13.9</v>
      </c>
      <c r="T287" s="122">
        <v>13</v>
      </c>
      <c r="U287" s="104"/>
      <c r="V287" s="104"/>
      <c r="W287" s="104"/>
      <c r="X287" s="104"/>
    </row>
    <row r="288" spans="1:35" s="90" customFormat="1" ht="25.5" hidden="1" x14ac:dyDescent="0.3">
      <c r="A288" s="8"/>
      <c r="B288" s="8"/>
      <c r="C288" s="8"/>
      <c r="D288" s="8"/>
      <c r="E288" s="8"/>
      <c r="F288" s="8"/>
      <c r="G288" s="8"/>
      <c r="H288" s="12"/>
      <c r="I288" s="86" t="s">
        <v>680</v>
      </c>
      <c r="J288" s="122"/>
      <c r="K288" s="123" t="s">
        <v>679</v>
      </c>
      <c r="L288" s="123">
        <v>0</v>
      </c>
      <c r="M288" s="123">
        <v>7</v>
      </c>
      <c r="N288" s="104" t="s">
        <v>589</v>
      </c>
      <c r="O288" s="110">
        <v>0.27300000000000002</v>
      </c>
      <c r="P288" s="110">
        <v>2.37</v>
      </c>
      <c r="Q288" s="120">
        <f>O288*40</f>
        <v>10.920000000000002</v>
      </c>
      <c r="R288" s="120">
        <f>P288*SQRT(40)</f>
        <v>14.989196109198119</v>
      </c>
      <c r="S288" s="104">
        <v>13.9</v>
      </c>
      <c r="T288" s="104">
        <v>13</v>
      </c>
      <c r="U288" s="118"/>
      <c r="V288" s="118"/>
      <c r="W288" s="118"/>
      <c r="X288" s="118"/>
      <c r="Y288" s="85"/>
      <c r="Z288" s="85"/>
      <c r="AA288" s="85"/>
      <c r="AB288" s="85"/>
      <c r="AC288" s="85"/>
      <c r="AD288" s="85"/>
      <c r="AE288" s="85"/>
      <c r="AF288" s="85"/>
      <c r="AG288" s="85"/>
      <c r="AI288" s="85"/>
    </row>
    <row r="289" spans="1:28" hidden="1" x14ac:dyDescent="0.3">
      <c r="A289" s="85"/>
      <c r="B289" s="322" t="s">
        <v>1401</v>
      </c>
      <c r="C289" s="322"/>
      <c r="D289" s="322"/>
      <c r="E289" s="322"/>
      <c r="F289" s="322"/>
      <c r="G289" s="322"/>
      <c r="H289" s="322"/>
      <c r="I289" s="322"/>
      <c r="J289" s="300"/>
      <c r="K289" s="300"/>
      <c r="L289" s="123" t="s">
        <v>1684</v>
      </c>
      <c r="M289" s="123" t="s">
        <v>1684</v>
      </c>
      <c r="N289" s="300"/>
      <c r="O289" s="300"/>
      <c r="P289" s="300"/>
      <c r="Q289" s="300"/>
      <c r="R289" s="300"/>
      <c r="S289" s="300"/>
      <c r="T289" s="301"/>
      <c r="U289" s="125"/>
      <c r="V289" s="125"/>
      <c r="W289" s="125"/>
      <c r="X289" s="104"/>
    </row>
    <row r="290" spans="1:28" ht="26" hidden="1" x14ac:dyDescent="0.3">
      <c r="I290" s="112" t="s">
        <v>833</v>
      </c>
      <c r="J290" s="104"/>
      <c r="K290" s="109" t="s">
        <v>682</v>
      </c>
      <c r="L290" s="300" t="s">
        <v>1685</v>
      </c>
      <c r="M290" s="300" t="s">
        <v>1686</v>
      </c>
      <c r="N290" s="118" t="s">
        <v>589</v>
      </c>
      <c r="O290" s="119">
        <v>0.27300000000000002</v>
      </c>
      <c r="P290" s="119">
        <v>2.37</v>
      </c>
      <c r="Q290" s="120">
        <f t="shared" ref="Q290:Q296" si="14">O290*40</f>
        <v>10.920000000000002</v>
      </c>
      <c r="R290" s="120">
        <f t="shared" ref="R290:R296" si="15">P290*SQRT(40)</f>
        <v>14.989196109198119</v>
      </c>
      <c r="S290" s="104">
        <v>13.9</v>
      </c>
      <c r="T290" s="104">
        <v>13</v>
      </c>
      <c r="U290" s="104"/>
      <c r="V290" s="104"/>
      <c r="W290" s="104" t="s">
        <v>172</v>
      </c>
      <c r="X290" s="104" t="s">
        <v>832</v>
      </c>
    </row>
    <row r="291" spans="1:28" ht="25.5" hidden="1" x14ac:dyDescent="0.3">
      <c r="I291" s="116" t="s">
        <v>1400</v>
      </c>
      <c r="J291" s="118"/>
      <c r="K291" s="117" t="s">
        <v>683</v>
      </c>
      <c r="L291" s="109">
        <v>1</v>
      </c>
      <c r="M291" s="109">
        <v>2168</v>
      </c>
      <c r="N291" s="118" t="s">
        <v>589</v>
      </c>
      <c r="O291" s="119">
        <v>0.193</v>
      </c>
      <c r="P291" s="119">
        <v>1.96</v>
      </c>
      <c r="Q291" s="120">
        <f t="shared" si="14"/>
        <v>7.7200000000000006</v>
      </c>
      <c r="R291" s="120">
        <f t="shared" si="15"/>
        <v>12.396128427860047</v>
      </c>
      <c r="S291" s="104">
        <v>11.4</v>
      </c>
      <c r="T291" s="104">
        <v>15</v>
      </c>
      <c r="U291" s="129"/>
      <c r="V291" s="129"/>
      <c r="W291" s="129" t="s">
        <v>397</v>
      </c>
      <c r="X291" s="104"/>
    </row>
    <row r="292" spans="1:28" ht="25.5" hidden="1" x14ac:dyDescent="0.3">
      <c r="I292" s="116" t="s">
        <v>685</v>
      </c>
      <c r="J292" s="118"/>
      <c r="K292" s="193" t="s">
        <v>684</v>
      </c>
      <c r="L292" s="117">
        <v>5</v>
      </c>
      <c r="M292" s="117">
        <v>0</v>
      </c>
      <c r="N292" s="118" t="s">
        <v>589</v>
      </c>
      <c r="O292" s="119">
        <v>7.5999999999999998E-2</v>
      </c>
      <c r="P292" s="119">
        <v>1.9</v>
      </c>
      <c r="Q292" s="120">
        <f t="shared" si="14"/>
        <v>3.04</v>
      </c>
      <c r="R292" s="120">
        <f t="shared" si="15"/>
        <v>12.016655108639842</v>
      </c>
      <c r="S292" s="104">
        <v>11.4</v>
      </c>
      <c r="T292" s="104">
        <v>15</v>
      </c>
      <c r="U292" s="104"/>
      <c r="V292" s="104"/>
      <c r="W292" s="121" t="s">
        <v>826</v>
      </c>
      <c r="X292" s="104"/>
    </row>
    <row r="293" spans="1:28" ht="38" hidden="1" x14ac:dyDescent="0.3">
      <c r="I293" s="116" t="s">
        <v>687</v>
      </c>
      <c r="J293" s="104"/>
      <c r="K293" s="117" t="s">
        <v>686</v>
      </c>
      <c r="L293" s="193" t="s">
        <v>1684</v>
      </c>
      <c r="M293" s="193" t="s">
        <v>1684</v>
      </c>
      <c r="N293" s="141" t="s">
        <v>589</v>
      </c>
      <c r="O293" s="142">
        <v>7.5999999999999998E-2</v>
      </c>
      <c r="P293" s="142">
        <v>1.96</v>
      </c>
      <c r="Q293" s="143">
        <f t="shared" si="14"/>
        <v>3.04</v>
      </c>
      <c r="R293" s="143">
        <f t="shared" si="15"/>
        <v>12.396128427860047</v>
      </c>
      <c r="S293" s="125">
        <v>13.9</v>
      </c>
      <c r="T293" s="125">
        <v>9</v>
      </c>
      <c r="U293" s="125"/>
      <c r="V293" s="125"/>
      <c r="W293" s="125" t="s">
        <v>170</v>
      </c>
      <c r="X293" s="104"/>
      <c r="Y293" s="121"/>
      <c r="Z293" s="104"/>
      <c r="AA293" s="104"/>
      <c r="AB293" s="104"/>
    </row>
    <row r="294" spans="1:28" ht="25.5" hidden="1" x14ac:dyDescent="0.3">
      <c r="A294" s="104"/>
      <c r="B294" s="104"/>
      <c r="C294" s="104"/>
      <c r="D294" s="104"/>
      <c r="E294" s="104" t="s">
        <v>1702</v>
      </c>
      <c r="F294" s="133">
        <v>43896</v>
      </c>
      <c r="G294" s="104"/>
      <c r="H294" s="159"/>
      <c r="I294" s="116" t="s">
        <v>688</v>
      </c>
      <c r="J294" s="118"/>
      <c r="K294" s="117" t="s">
        <v>678</v>
      </c>
      <c r="L294" s="140">
        <v>3</v>
      </c>
      <c r="M294" s="140">
        <v>0</v>
      </c>
      <c r="N294" s="118" t="s">
        <v>589</v>
      </c>
      <c r="O294" s="119">
        <v>0.193</v>
      </c>
      <c r="P294" s="119">
        <v>1.96</v>
      </c>
      <c r="Q294" s="110">
        <f t="shared" si="14"/>
        <v>7.7200000000000006</v>
      </c>
      <c r="R294" s="111">
        <f t="shared" si="15"/>
        <v>12.396128427860047</v>
      </c>
      <c r="S294" s="104">
        <v>11.4</v>
      </c>
      <c r="T294" s="104">
        <v>15</v>
      </c>
      <c r="U294" s="104"/>
      <c r="V294" s="104"/>
      <c r="W294" s="104" t="s">
        <v>172</v>
      </c>
      <c r="X294" s="121"/>
    </row>
    <row r="295" spans="1:28" ht="25.5" hidden="1" x14ac:dyDescent="0.3">
      <c r="A295" s="104"/>
      <c r="B295" s="104"/>
      <c r="C295" s="104"/>
      <c r="D295" s="104"/>
      <c r="E295" s="104" t="s">
        <v>1702</v>
      </c>
      <c r="F295" s="133">
        <v>43896</v>
      </c>
      <c r="G295" s="104"/>
      <c r="H295" s="159"/>
      <c r="I295" s="116" t="s">
        <v>690</v>
      </c>
      <c r="J295" s="118"/>
      <c r="K295" s="117" t="s">
        <v>689</v>
      </c>
      <c r="L295" s="117">
        <v>5</v>
      </c>
      <c r="M295" s="117">
        <v>0</v>
      </c>
      <c r="N295" s="118" t="s">
        <v>589</v>
      </c>
      <c r="O295" s="119">
        <v>0.193</v>
      </c>
      <c r="P295" s="119">
        <v>1.96</v>
      </c>
      <c r="Q295" s="110">
        <f t="shared" si="14"/>
        <v>7.7200000000000006</v>
      </c>
      <c r="R295" s="111">
        <f t="shared" si="15"/>
        <v>12.396128427860047</v>
      </c>
      <c r="S295" s="104">
        <v>11.4</v>
      </c>
      <c r="T295" s="104">
        <v>15</v>
      </c>
      <c r="U295" s="104"/>
      <c r="V295" s="104"/>
      <c r="W295" s="104" t="s">
        <v>172</v>
      </c>
      <c r="X295" s="121"/>
    </row>
    <row r="296" spans="1:28" hidden="1" x14ac:dyDescent="0.3">
      <c r="F296" s="133">
        <v>43896</v>
      </c>
      <c r="I296" s="84" t="s">
        <v>692</v>
      </c>
      <c r="J296" s="148"/>
      <c r="K296" s="149" t="s">
        <v>691</v>
      </c>
      <c r="L296" s="117">
        <v>4</v>
      </c>
      <c r="M296" s="117">
        <v>0</v>
      </c>
      <c r="N296" s="148" t="s">
        <v>589</v>
      </c>
      <c r="O296" s="150">
        <v>7.5999999999999998E-2</v>
      </c>
      <c r="P296" s="150">
        <v>1.9</v>
      </c>
      <c r="Q296" s="129">
        <f t="shared" si="14"/>
        <v>3.04</v>
      </c>
      <c r="R296" s="155">
        <f t="shared" si="15"/>
        <v>12.016655108639842</v>
      </c>
      <c r="S296" s="129">
        <v>13.9</v>
      </c>
      <c r="T296" s="129">
        <v>9</v>
      </c>
      <c r="U296" s="129"/>
      <c r="V296" s="129"/>
      <c r="W296" s="129" t="s">
        <v>172</v>
      </c>
      <c r="X296" s="104" t="s">
        <v>803</v>
      </c>
    </row>
    <row r="297" spans="1:28" ht="104" hidden="1" x14ac:dyDescent="0.3">
      <c r="F297" s="93">
        <v>43900</v>
      </c>
      <c r="I297" s="91" t="s">
        <v>697</v>
      </c>
      <c r="J297" s="141"/>
      <c r="K297" s="140"/>
      <c r="L297" s="149" t="s">
        <v>1684</v>
      </c>
      <c r="M297" s="149" t="s">
        <v>1684</v>
      </c>
      <c r="N297" s="125"/>
      <c r="O297" s="136"/>
      <c r="P297" s="136"/>
      <c r="Q297" s="143"/>
      <c r="R297" s="143"/>
      <c r="S297" s="125"/>
      <c r="T297" s="125"/>
      <c r="U297" s="125"/>
      <c r="V297" s="125"/>
      <c r="W297" s="125"/>
      <c r="X297" s="104"/>
    </row>
    <row r="298" spans="1:28" ht="38" hidden="1" x14ac:dyDescent="0.3">
      <c r="A298" s="104"/>
      <c r="B298" s="104"/>
      <c r="C298" s="104"/>
      <c r="D298" s="104"/>
      <c r="E298" s="104" t="s">
        <v>1702</v>
      </c>
      <c r="F298" s="133">
        <v>43900</v>
      </c>
      <c r="G298" s="104"/>
      <c r="H298" s="107"/>
      <c r="I298" s="112" t="s">
        <v>694</v>
      </c>
      <c r="J298" s="104"/>
      <c r="K298" s="109" t="s">
        <v>693</v>
      </c>
      <c r="L298" s="309">
        <v>15</v>
      </c>
      <c r="M298" s="140">
        <v>0</v>
      </c>
      <c r="N298" s="104" t="s">
        <v>589</v>
      </c>
      <c r="O298" s="110">
        <v>0.113</v>
      </c>
      <c r="P298" s="110">
        <v>1.74</v>
      </c>
      <c r="Q298" s="120">
        <f>O298*40</f>
        <v>4.5200000000000005</v>
      </c>
      <c r="R298" s="120">
        <f>P298*SQRT(40)</f>
        <v>11.004726257385961</v>
      </c>
      <c r="S298" s="104">
        <v>11.4</v>
      </c>
      <c r="T298" s="104">
        <v>15</v>
      </c>
      <c r="U298" s="104"/>
      <c r="V298" s="104"/>
      <c r="W298" s="104" t="s">
        <v>172</v>
      </c>
    </row>
    <row r="299" spans="1:28" ht="38" hidden="1" x14ac:dyDescent="0.3">
      <c r="F299" s="93">
        <v>43900</v>
      </c>
      <c r="I299" s="13" t="s">
        <v>696</v>
      </c>
      <c r="K299" s="14" t="s">
        <v>695</v>
      </c>
      <c r="L299" s="109">
        <v>1</v>
      </c>
      <c r="M299" s="109">
        <v>0</v>
      </c>
      <c r="N299" s="8" t="s">
        <v>589</v>
      </c>
      <c r="O299" s="15">
        <v>0.23499999999999999</v>
      </c>
      <c r="P299" s="15">
        <v>2.1800000000000002</v>
      </c>
      <c r="Q299" s="111">
        <f>O299*40</f>
        <v>9.3999999999999986</v>
      </c>
      <c r="R299" s="305">
        <f>P299*SQRT(40)</f>
        <v>13.787530598334136</v>
      </c>
      <c r="S299" s="8">
        <v>13.9</v>
      </c>
      <c r="T299" s="8">
        <v>13</v>
      </c>
      <c r="W299" s="8" t="s">
        <v>397</v>
      </c>
    </row>
    <row r="300" spans="1:28" hidden="1" x14ac:dyDescent="0.3">
      <c r="F300" s="93">
        <v>43900</v>
      </c>
      <c r="I300" s="92" t="s">
        <v>698</v>
      </c>
      <c r="L300" s="14" t="s">
        <v>1684</v>
      </c>
      <c r="M300" s="14" t="s">
        <v>1684</v>
      </c>
      <c r="N300" s="8" t="s">
        <v>163</v>
      </c>
      <c r="P300" s="94"/>
      <c r="Q300" s="103">
        <f>O300*40</f>
        <v>0</v>
      </c>
      <c r="R300" s="103">
        <f>P300*SQRT(40)</f>
        <v>0</v>
      </c>
    </row>
    <row r="301" spans="1:28" hidden="1" x14ac:dyDescent="0.3">
      <c r="A301" s="153"/>
      <c r="B301" s="153"/>
      <c r="C301" s="153"/>
      <c r="D301" s="104"/>
      <c r="E301" s="104" t="s">
        <v>740</v>
      </c>
      <c r="F301" s="133">
        <v>43900</v>
      </c>
      <c r="G301" s="104"/>
      <c r="H301" s="107"/>
      <c r="I301" s="117" t="s">
        <v>700</v>
      </c>
      <c r="J301" s="104"/>
      <c r="K301" s="109" t="s">
        <v>699</v>
      </c>
      <c r="L301" s="14">
        <v>3</v>
      </c>
      <c r="M301" s="14">
        <v>0</v>
      </c>
      <c r="N301" s="104" t="s">
        <v>163</v>
      </c>
      <c r="O301" s="110">
        <f>2*0.095</f>
        <v>0.19</v>
      </c>
      <c r="P301" s="151">
        <f>1/0.51</f>
        <v>1.9607843137254901</v>
      </c>
      <c r="Q301" s="120">
        <f t="shared" ref="Q301:Q308" si="16">O301*40</f>
        <v>7.6</v>
      </c>
      <c r="R301" s="120">
        <f t="shared" ref="R301:R308" si="17">P301*SQRT(40)</f>
        <v>12.401088863405409</v>
      </c>
      <c r="S301" s="104">
        <v>11.4</v>
      </c>
      <c r="T301" s="104">
        <v>0</v>
      </c>
      <c r="U301" s="104"/>
      <c r="V301" s="104"/>
      <c r="W301" s="104" t="s">
        <v>172</v>
      </c>
    </row>
    <row r="302" spans="1:28" hidden="1" x14ac:dyDescent="0.3">
      <c r="A302" s="153"/>
      <c r="B302" s="153"/>
      <c r="C302" s="153"/>
      <c r="D302" s="104"/>
      <c r="E302" s="104" t="s">
        <v>740</v>
      </c>
      <c r="F302" s="133">
        <v>43900</v>
      </c>
      <c r="G302" s="104"/>
      <c r="H302" s="107"/>
      <c r="I302" s="117" t="s">
        <v>702</v>
      </c>
      <c r="J302" s="104"/>
      <c r="K302" s="109" t="s">
        <v>701</v>
      </c>
      <c r="L302" s="109">
        <v>1</v>
      </c>
      <c r="M302" s="109">
        <v>0</v>
      </c>
      <c r="N302" s="104" t="s">
        <v>163</v>
      </c>
      <c r="O302" s="110">
        <f>2*0.095</f>
        <v>0.19</v>
      </c>
      <c r="P302" s="151">
        <f>1/0.51</f>
        <v>1.9607843137254901</v>
      </c>
      <c r="Q302" s="120">
        <f t="shared" si="16"/>
        <v>7.6</v>
      </c>
      <c r="R302" s="120">
        <f t="shared" si="17"/>
        <v>12.401088863405409</v>
      </c>
      <c r="S302" s="104">
        <v>11.4</v>
      </c>
      <c r="T302" s="104">
        <v>0</v>
      </c>
      <c r="U302" s="104"/>
      <c r="V302" s="104"/>
      <c r="W302" s="104" t="s">
        <v>172</v>
      </c>
    </row>
    <row r="303" spans="1:28" hidden="1" x14ac:dyDescent="0.3">
      <c r="D303" s="104"/>
      <c r="E303" s="104" t="s">
        <v>740</v>
      </c>
      <c r="F303" s="133">
        <v>43900</v>
      </c>
      <c r="G303" s="104"/>
      <c r="H303" s="107"/>
      <c r="I303" s="117" t="s">
        <v>704</v>
      </c>
      <c r="J303" s="104"/>
      <c r="K303" s="109" t="s">
        <v>703</v>
      </c>
      <c r="L303" s="109">
        <v>1</v>
      </c>
      <c r="M303" s="109">
        <v>0</v>
      </c>
      <c r="N303" s="104" t="s">
        <v>163</v>
      </c>
      <c r="O303" s="110">
        <f>2*0.055</f>
        <v>0.11</v>
      </c>
      <c r="P303" s="151">
        <f>1/0.575</f>
        <v>1.7391304347826089</v>
      </c>
      <c r="Q303" s="120">
        <f t="shared" si="16"/>
        <v>4.4000000000000004</v>
      </c>
      <c r="R303" s="120">
        <f t="shared" si="17"/>
        <v>10.999226644063929</v>
      </c>
      <c r="S303" s="104">
        <v>13.9</v>
      </c>
      <c r="T303" s="104">
        <v>0</v>
      </c>
      <c r="U303" s="104"/>
      <c r="V303" s="104"/>
      <c r="W303" s="104" t="s">
        <v>172</v>
      </c>
    </row>
    <row r="304" spans="1:28" hidden="1" x14ac:dyDescent="0.3">
      <c r="D304" s="104"/>
      <c r="E304" s="104" t="s">
        <v>740</v>
      </c>
      <c r="F304" s="133">
        <v>43900</v>
      </c>
      <c r="G304" s="104"/>
      <c r="H304" s="107"/>
      <c r="I304" s="117" t="s">
        <v>706</v>
      </c>
      <c r="J304" s="104"/>
      <c r="K304" s="109" t="s">
        <v>705</v>
      </c>
      <c r="L304" s="109">
        <v>5</v>
      </c>
      <c r="M304" s="109">
        <v>0</v>
      </c>
      <c r="N304" s="104" t="s">
        <v>163</v>
      </c>
      <c r="O304" s="110">
        <f>2*0.095</f>
        <v>0.19</v>
      </c>
      <c r="P304" s="110">
        <v>1.96</v>
      </c>
      <c r="Q304" s="120">
        <f t="shared" si="16"/>
        <v>7.6</v>
      </c>
      <c r="R304" s="120">
        <f t="shared" si="17"/>
        <v>12.396128427860047</v>
      </c>
      <c r="S304" s="104">
        <v>11.4</v>
      </c>
      <c r="T304" s="104"/>
      <c r="U304" s="104"/>
      <c r="V304" s="104"/>
      <c r="W304" s="104" t="s">
        <v>397</v>
      </c>
    </row>
    <row r="305" spans="4:28" hidden="1" x14ac:dyDescent="0.3">
      <c r="D305" s="104"/>
      <c r="E305" s="104" t="s">
        <v>740</v>
      </c>
      <c r="F305" s="133">
        <v>43900</v>
      </c>
      <c r="G305" s="104"/>
      <c r="H305" s="107"/>
      <c r="I305" s="117" t="s">
        <v>708</v>
      </c>
      <c r="J305" s="104"/>
      <c r="K305" s="109" t="s">
        <v>707</v>
      </c>
      <c r="L305" s="109">
        <v>1</v>
      </c>
      <c r="M305" s="109">
        <v>0</v>
      </c>
      <c r="N305" s="104" t="s">
        <v>163</v>
      </c>
      <c r="O305" s="110">
        <f>2*0.095</f>
        <v>0.19</v>
      </c>
      <c r="P305" s="151">
        <f>1/0.51</f>
        <v>1.9607843137254901</v>
      </c>
      <c r="Q305" s="120">
        <f t="shared" si="16"/>
        <v>7.6</v>
      </c>
      <c r="R305" s="120">
        <f t="shared" si="17"/>
        <v>12.401088863405409</v>
      </c>
      <c r="S305" s="104">
        <v>11.4</v>
      </c>
      <c r="T305" s="104">
        <v>0</v>
      </c>
      <c r="U305" s="104"/>
      <c r="V305" s="104"/>
      <c r="W305" s="104" t="s">
        <v>397</v>
      </c>
    </row>
    <row r="306" spans="4:28" hidden="1" x14ac:dyDescent="0.3">
      <c r="D306" s="104"/>
      <c r="E306" s="104" t="s">
        <v>740</v>
      </c>
      <c r="F306" s="133">
        <v>43900</v>
      </c>
      <c r="G306" s="104"/>
      <c r="H306" s="107"/>
      <c r="I306" s="117" t="s">
        <v>709</v>
      </c>
      <c r="J306" s="104"/>
      <c r="K306" s="109" t="s">
        <v>710</v>
      </c>
      <c r="L306" s="109">
        <v>3</v>
      </c>
      <c r="M306" s="109">
        <v>0</v>
      </c>
      <c r="N306" s="104" t="s">
        <v>163</v>
      </c>
      <c r="O306" s="110">
        <f>2*0.055</f>
        <v>0.11</v>
      </c>
      <c r="P306" s="151">
        <f>1/0.575</f>
        <v>1.7391304347826089</v>
      </c>
      <c r="Q306" s="120">
        <f t="shared" si="16"/>
        <v>4.4000000000000004</v>
      </c>
      <c r="R306" s="120">
        <f t="shared" si="17"/>
        <v>10.999226644063929</v>
      </c>
      <c r="S306" s="104">
        <v>13.9</v>
      </c>
      <c r="T306" s="104"/>
      <c r="U306" s="104"/>
      <c r="V306" s="104"/>
      <c r="W306" s="104" t="s">
        <v>397</v>
      </c>
    </row>
    <row r="307" spans="4:28" hidden="1" x14ac:dyDescent="0.3">
      <c r="D307" s="104"/>
      <c r="E307" s="104" t="s">
        <v>740</v>
      </c>
      <c r="F307" s="133">
        <v>43900</v>
      </c>
      <c r="G307" s="104"/>
      <c r="H307" s="107"/>
      <c r="I307" s="117" t="s">
        <v>714</v>
      </c>
      <c r="J307" s="104"/>
      <c r="K307" s="109" t="s">
        <v>711</v>
      </c>
      <c r="L307" s="109">
        <v>4</v>
      </c>
      <c r="M307" s="109">
        <v>0</v>
      </c>
      <c r="N307" s="104" t="s">
        <v>163</v>
      </c>
      <c r="O307" s="110">
        <f>2*0.095</f>
        <v>0.19</v>
      </c>
      <c r="P307" s="110">
        <v>1.96</v>
      </c>
      <c r="Q307" s="120">
        <f t="shared" si="16"/>
        <v>7.6</v>
      </c>
      <c r="R307" s="120">
        <f t="shared" si="17"/>
        <v>12.396128427860047</v>
      </c>
      <c r="S307" s="104">
        <v>11.4</v>
      </c>
      <c r="T307" s="104"/>
      <c r="U307" s="104"/>
      <c r="V307" s="104"/>
      <c r="W307" s="104" t="s">
        <v>397</v>
      </c>
    </row>
    <row r="308" spans="4:28" hidden="1" x14ac:dyDescent="0.3">
      <c r="D308" s="104"/>
      <c r="E308" s="104" t="s">
        <v>740</v>
      </c>
      <c r="F308" s="133">
        <v>43900</v>
      </c>
      <c r="G308" s="104"/>
      <c r="H308" s="107"/>
      <c r="I308" s="117" t="s">
        <v>713</v>
      </c>
      <c r="J308" s="104"/>
      <c r="K308" s="109" t="s">
        <v>712</v>
      </c>
      <c r="L308" s="109">
        <v>1</v>
      </c>
      <c r="M308" s="109">
        <v>0</v>
      </c>
      <c r="N308" s="104" t="s">
        <v>163</v>
      </c>
      <c r="O308" s="110">
        <f>2*0.095</f>
        <v>0.19</v>
      </c>
      <c r="P308" s="151">
        <f>1/0.51</f>
        <v>1.9607843137254901</v>
      </c>
      <c r="Q308" s="120">
        <f t="shared" si="16"/>
        <v>7.6</v>
      </c>
      <c r="R308" s="120">
        <f t="shared" si="17"/>
        <v>12.401088863405409</v>
      </c>
      <c r="S308" s="104">
        <v>11.4</v>
      </c>
      <c r="T308" s="104">
        <v>0</v>
      </c>
      <c r="U308" s="104"/>
      <c r="V308" s="104"/>
      <c r="W308" s="104" t="s">
        <v>397</v>
      </c>
    </row>
    <row r="309" spans="4:28" hidden="1" x14ac:dyDescent="0.3">
      <c r="D309" s="104"/>
      <c r="E309" s="104" t="s">
        <v>740</v>
      </c>
      <c r="F309" s="133">
        <v>43900</v>
      </c>
      <c r="G309" s="104"/>
      <c r="H309" s="107"/>
      <c r="I309" s="117" t="s">
        <v>715</v>
      </c>
      <c r="J309" s="104"/>
      <c r="K309" s="109" t="s">
        <v>716</v>
      </c>
      <c r="L309" s="109">
        <v>0</v>
      </c>
      <c r="M309" s="109">
        <v>0</v>
      </c>
      <c r="N309" s="104" t="s">
        <v>163</v>
      </c>
      <c r="O309" s="110"/>
      <c r="P309" s="110"/>
      <c r="Q309" s="104"/>
      <c r="R309" s="104"/>
      <c r="S309" s="104">
        <v>13.9</v>
      </c>
      <c r="T309" s="104"/>
      <c r="U309" s="104"/>
      <c r="V309" s="104"/>
      <c r="W309" s="104" t="s">
        <v>397</v>
      </c>
    </row>
    <row r="310" spans="4:28" hidden="1" x14ac:dyDescent="0.3">
      <c r="D310" s="104"/>
      <c r="E310" s="104"/>
      <c r="F310" s="133">
        <v>43900</v>
      </c>
      <c r="G310" s="104"/>
      <c r="H310" s="107"/>
      <c r="I310" s="156" t="s">
        <v>717</v>
      </c>
      <c r="J310" s="104"/>
      <c r="K310" s="109"/>
      <c r="L310" s="109" t="s">
        <v>1684</v>
      </c>
      <c r="M310" s="109" t="s">
        <v>1684</v>
      </c>
      <c r="N310" s="104"/>
      <c r="O310" s="110"/>
      <c r="P310" s="110"/>
      <c r="Q310" s="104"/>
      <c r="R310" s="104"/>
      <c r="S310" s="104"/>
      <c r="T310" s="104"/>
      <c r="U310" s="104"/>
      <c r="V310" s="104"/>
      <c r="W310" s="104"/>
    </row>
    <row r="311" spans="4:28" x14ac:dyDescent="0.3">
      <c r="D311" s="104"/>
      <c r="E311" s="104" t="s">
        <v>739</v>
      </c>
      <c r="F311" s="133">
        <v>43900</v>
      </c>
      <c r="G311" s="152">
        <v>0.58888888888888891</v>
      </c>
      <c r="H311" s="107"/>
      <c r="I311" s="112" t="s">
        <v>719</v>
      </c>
      <c r="J311" s="104"/>
      <c r="K311" s="109" t="s">
        <v>718</v>
      </c>
      <c r="L311" s="109">
        <v>3</v>
      </c>
      <c r="M311" s="109">
        <v>0</v>
      </c>
      <c r="N311" s="104" t="s">
        <v>180</v>
      </c>
      <c r="O311" s="110"/>
      <c r="P311" s="110"/>
      <c r="Q311" s="104"/>
      <c r="R311" s="104"/>
      <c r="S311" s="104">
        <v>13.9</v>
      </c>
      <c r="T311" s="104">
        <v>0</v>
      </c>
      <c r="U311" s="104"/>
      <c r="V311" s="104"/>
      <c r="W311" s="104" t="s">
        <v>172</v>
      </c>
    </row>
    <row r="312" spans="4:28" x14ac:dyDescent="0.3">
      <c r="D312" s="104"/>
      <c r="E312" s="104" t="s">
        <v>739</v>
      </c>
      <c r="F312" s="133">
        <v>43900</v>
      </c>
      <c r="G312" s="152">
        <v>0.59930555555555554</v>
      </c>
      <c r="H312" s="107"/>
      <c r="I312" s="112" t="s">
        <v>721</v>
      </c>
      <c r="J312" s="104"/>
      <c r="K312" s="109" t="s">
        <v>720</v>
      </c>
      <c r="L312" s="109">
        <v>1</v>
      </c>
      <c r="M312" s="109">
        <v>0</v>
      </c>
      <c r="N312" s="104" t="s">
        <v>180</v>
      </c>
      <c r="O312" s="110"/>
      <c r="P312" s="110"/>
      <c r="Q312" s="104"/>
      <c r="R312" s="104"/>
      <c r="S312" s="104">
        <v>13.9</v>
      </c>
      <c r="T312" s="104">
        <v>0</v>
      </c>
      <c r="U312" s="104"/>
      <c r="V312" s="104"/>
      <c r="W312" s="104" t="s">
        <v>172</v>
      </c>
    </row>
    <row r="313" spans="4:28" x14ac:dyDescent="0.3">
      <c r="D313" s="104"/>
      <c r="E313" s="104" t="s">
        <v>739</v>
      </c>
      <c r="F313" s="133">
        <v>43900</v>
      </c>
      <c r="G313" s="152">
        <v>0.60972222222222217</v>
      </c>
      <c r="H313" s="107"/>
      <c r="I313" s="112" t="s">
        <v>723</v>
      </c>
      <c r="J313" s="104"/>
      <c r="K313" s="109" t="s">
        <v>722</v>
      </c>
      <c r="L313" s="109">
        <v>1</v>
      </c>
      <c r="M313" s="109">
        <v>0</v>
      </c>
      <c r="N313" s="104" t="s">
        <v>180</v>
      </c>
      <c r="O313" s="110"/>
      <c r="P313" s="110"/>
      <c r="Q313" s="104"/>
      <c r="R313" s="104"/>
      <c r="S313" s="104">
        <v>13.9</v>
      </c>
      <c r="T313" s="104"/>
      <c r="U313" s="104"/>
      <c r="V313" s="104"/>
      <c r="W313" s="104" t="s">
        <v>397</v>
      </c>
    </row>
    <row r="314" spans="4:28" ht="25.5" x14ac:dyDescent="0.3">
      <c r="D314" s="104"/>
      <c r="E314" s="104" t="s">
        <v>739</v>
      </c>
      <c r="F314" s="133">
        <v>43900</v>
      </c>
      <c r="G314" s="152">
        <v>0.62083333333333335</v>
      </c>
      <c r="H314" s="107"/>
      <c r="I314" s="112" t="s">
        <v>725</v>
      </c>
      <c r="J314" s="104"/>
      <c r="K314" s="109" t="s">
        <v>724</v>
      </c>
      <c r="L314" s="109">
        <v>0</v>
      </c>
      <c r="M314" s="109">
        <v>0</v>
      </c>
      <c r="N314" s="104" t="s">
        <v>180</v>
      </c>
      <c r="O314" s="110"/>
      <c r="P314" s="110"/>
      <c r="Q314" s="104"/>
      <c r="R314" s="104"/>
      <c r="S314" s="104">
        <v>13.9</v>
      </c>
      <c r="T314" s="104"/>
      <c r="U314" s="104"/>
      <c r="V314" s="104"/>
      <c r="W314" s="104" t="s">
        <v>397</v>
      </c>
    </row>
    <row r="315" spans="4:28" hidden="1" x14ac:dyDescent="0.3">
      <c r="D315" s="104"/>
      <c r="E315" s="104"/>
      <c r="F315" s="133">
        <v>43900</v>
      </c>
      <c r="G315" s="152">
        <v>0.63194444444444442</v>
      </c>
      <c r="H315" s="107"/>
      <c r="I315" s="156" t="s">
        <v>726</v>
      </c>
      <c r="J315" s="104"/>
      <c r="K315" s="109"/>
      <c r="L315" s="109" t="s">
        <v>1684</v>
      </c>
      <c r="M315" s="109" t="s">
        <v>1684</v>
      </c>
      <c r="N315" s="104" t="s">
        <v>589</v>
      </c>
      <c r="O315" s="110">
        <v>7.5999999999999998E-2</v>
      </c>
      <c r="P315" s="110">
        <v>1.9</v>
      </c>
      <c r="Q315" s="120">
        <f t="shared" ref="Q315:Q320" si="18">O315*40</f>
        <v>3.04</v>
      </c>
      <c r="R315" s="120">
        <f t="shared" ref="R315:R320" si="19">P315*SQRT(40)</f>
        <v>12.016655108639842</v>
      </c>
      <c r="S315" s="104"/>
      <c r="T315" s="104"/>
      <c r="U315" s="104"/>
      <c r="V315" s="104"/>
      <c r="W315" s="104"/>
    </row>
    <row r="316" spans="4:28" hidden="1" x14ac:dyDescent="0.3">
      <c r="D316" s="104"/>
      <c r="E316" s="104" t="s">
        <v>728</v>
      </c>
      <c r="F316" s="133">
        <v>43900</v>
      </c>
      <c r="G316" s="152">
        <v>0.65625</v>
      </c>
      <c r="H316" s="107"/>
      <c r="I316" s="112" t="s">
        <v>730</v>
      </c>
      <c r="J316" s="104"/>
      <c r="K316" s="109" t="s">
        <v>727</v>
      </c>
      <c r="L316" s="109">
        <v>2</v>
      </c>
      <c r="M316" s="109">
        <v>23</v>
      </c>
      <c r="N316" s="104" t="s">
        <v>589</v>
      </c>
      <c r="O316" s="110">
        <v>7.5999999999999998E-2</v>
      </c>
      <c r="P316" s="110">
        <v>1.9</v>
      </c>
      <c r="Q316" s="120">
        <f t="shared" si="18"/>
        <v>3.04</v>
      </c>
      <c r="R316" s="120">
        <f t="shared" si="19"/>
        <v>12.016655108639842</v>
      </c>
      <c r="S316" s="104">
        <v>13.9</v>
      </c>
      <c r="T316" s="104">
        <v>9</v>
      </c>
      <c r="U316" s="104"/>
      <c r="V316" s="104"/>
      <c r="W316" s="104" t="s">
        <v>824</v>
      </c>
    </row>
    <row r="317" spans="4:28" ht="25.5" hidden="1" x14ac:dyDescent="0.3">
      <c r="D317" s="104"/>
      <c r="E317" s="104" t="s">
        <v>741</v>
      </c>
      <c r="F317" s="133">
        <v>43900</v>
      </c>
      <c r="G317" s="152">
        <v>0.69166666666666676</v>
      </c>
      <c r="H317" s="107"/>
      <c r="I317" s="112" t="s">
        <v>806</v>
      </c>
      <c r="J317" s="104"/>
      <c r="K317" s="109" t="s">
        <v>729</v>
      </c>
      <c r="L317" s="109">
        <v>5</v>
      </c>
      <c r="M317" s="109">
        <v>1482</v>
      </c>
      <c r="N317" s="104" t="s">
        <v>589</v>
      </c>
      <c r="O317" s="110">
        <v>7.5999999999999998E-2</v>
      </c>
      <c r="P317" s="110">
        <v>1.9</v>
      </c>
      <c r="Q317" s="120">
        <f t="shared" si="18"/>
        <v>3.04</v>
      </c>
      <c r="R317" s="120">
        <f t="shared" si="19"/>
        <v>12.016655108639842</v>
      </c>
      <c r="S317" s="104">
        <v>13.9</v>
      </c>
      <c r="T317" s="104">
        <v>9</v>
      </c>
      <c r="U317" s="104"/>
      <c r="V317" s="104"/>
      <c r="W317" s="104" t="s">
        <v>170</v>
      </c>
      <c r="X317" s="121"/>
      <c r="Y317" s="104"/>
      <c r="Z317" s="104"/>
      <c r="AA317" s="104"/>
      <c r="AB317" s="104"/>
    </row>
    <row r="318" spans="4:28" ht="38.5" hidden="1" x14ac:dyDescent="0.3">
      <c r="D318" s="104"/>
      <c r="E318" s="104" t="s">
        <v>742</v>
      </c>
      <c r="F318" s="133">
        <v>43900</v>
      </c>
      <c r="G318" s="152">
        <v>0.73611111111111116</v>
      </c>
      <c r="H318" s="107"/>
      <c r="I318" s="112" t="s">
        <v>798</v>
      </c>
      <c r="J318" s="104"/>
      <c r="K318" s="109" t="s">
        <v>731</v>
      </c>
      <c r="L318" s="109">
        <v>0</v>
      </c>
      <c r="M318" s="109" t="s">
        <v>894</v>
      </c>
      <c r="N318" s="104" t="s">
        <v>589</v>
      </c>
      <c r="O318" s="110">
        <v>7.5999999999999998E-2</v>
      </c>
      <c r="P318" s="110">
        <v>1.9</v>
      </c>
      <c r="Q318" s="120">
        <f t="shared" si="18"/>
        <v>3.04</v>
      </c>
      <c r="R318" s="120">
        <f t="shared" si="19"/>
        <v>12.016655108639842</v>
      </c>
      <c r="S318" s="104">
        <v>13.9</v>
      </c>
      <c r="T318" s="104">
        <v>9</v>
      </c>
      <c r="U318" s="104"/>
      <c r="V318" s="104"/>
      <c r="W318" s="104" t="s">
        <v>801</v>
      </c>
    </row>
    <row r="319" spans="4:28" ht="25.5" hidden="1" x14ac:dyDescent="0.3">
      <c r="D319" s="104"/>
      <c r="E319" s="104" t="s">
        <v>742</v>
      </c>
      <c r="F319" s="133">
        <v>43900</v>
      </c>
      <c r="G319" s="152">
        <v>0.73958333333333337</v>
      </c>
      <c r="H319" s="107"/>
      <c r="I319" s="112" t="s">
        <v>797</v>
      </c>
      <c r="J319" s="104"/>
      <c r="K319" s="109" t="s">
        <v>732</v>
      </c>
      <c r="L319" s="109">
        <v>0</v>
      </c>
      <c r="M319" s="109">
        <v>1</v>
      </c>
      <c r="N319" s="104" t="s">
        <v>589</v>
      </c>
      <c r="O319" s="110">
        <v>7.5999999999999998E-2</v>
      </c>
      <c r="P319" s="110">
        <v>1.9</v>
      </c>
      <c r="Q319" s="120">
        <f t="shared" si="18"/>
        <v>3.04</v>
      </c>
      <c r="R319" s="120">
        <f t="shared" si="19"/>
        <v>12.016655108639842</v>
      </c>
      <c r="S319" s="104">
        <v>13.9</v>
      </c>
      <c r="T319" s="104">
        <v>9</v>
      </c>
      <c r="U319" s="104"/>
      <c r="V319" s="104"/>
      <c r="W319" s="104" t="s">
        <v>801</v>
      </c>
    </row>
    <row r="320" spans="4:28" ht="25.5" hidden="1" x14ac:dyDescent="0.3">
      <c r="D320" s="104"/>
      <c r="E320" s="104" t="s">
        <v>741</v>
      </c>
      <c r="F320" s="133">
        <v>43900</v>
      </c>
      <c r="G320" s="152">
        <v>0.75347222222222221</v>
      </c>
      <c r="H320" s="107"/>
      <c r="I320" s="112" t="s">
        <v>800</v>
      </c>
      <c r="J320" s="104"/>
      <c r="K320" s="109" t="s">
        <v>734</v>
      </c>
      <c r="L320" s="109">
        <v>2</v>
      </c>
      <c r="M320" s="109">
        <v>30</v>
      </c>
      <c r="N320" s="104" t="s">
        <v>589</v>
      </c>
      <c r="O320" s="110">
        <v>7.5999999999999998E-2</v>
      </c>
      <c r="P320" s="110">
        <v>1.9</v>
      </c>
      <c r="Q320" s="120">
        <f t="shared" si="18"/>
        <v>3.04</v>
      </c>
      <c r="R320" s="120">
        <f t="shared" si="19"/>
        <v>12.016655108639842</v>
      </c>
      <c r="S320" s="104">
        <v>13.9</v>
      </c>
      <c r="T320" s="104">
        <v>9</v>
      </c>
      <c r="U320" s="104"/>
      <c r="V320" s="104"/>
      <c r="W320" s="104" t="s">
        <v>170</v>
      </c>
      <c r="X320" s="121"/>
      <c r="Y320" s="104"/>
      <c r="Z320" s="104"/>
      <c r="AA320" s="104"/>
      <c r="AB320" s="104"/>
    </row>
    <row r="321" spans="1:28" hidden="1" x14ac:dyDescent="0.3">
      <c r="D321" s="104"/>
      <c r="E321" s="104"/>
      <c r="F321" s="133">
        <v>43901</v>
      </c>
      <c r="G321" s="152">
        <v>0.38194444444444442</v>
      </c>
      <c r="H321" s="107"/>
      <c r="I321" s="156" t="s">
        <v>717</v>
      </c>
      <c r="J321" s="104"/>
      <c r="K321" s="109"/>
      <c r="L321" s="109" t="s">
        <v>1684</v>
      </c>
      <c r="M321" s="109" t="s">
        <v>1684</v>
      </c>
      <c r="N321" s="104" t="s">
        <v>397</v>
      </c>
      <c r="O321" s="110"/>
      <c r="P321" s="110"/>
      <c r="Q321" s="104"/>
      <c r="R321" s="104"/>
      <c r="S321" s="104"/>
      <c r="T321" s="104"/>
      <c r="U321" s="104"/>
      <c r="V321" s="104"/>
      <c r="W321" s="104"/>
    </row>
    <row r="322" spans="1:28" ht="26" x14ac:dyDescent="0.3">
      <c r="D322" s="104"/>
      <c r="E322" s="104" t="s">
        <v>739</v>
      </c>
      <c r="F322" s="133">
        <v>43901</v>
      </c>
      <c r="G322" s="157">
        <v>0.3840277777777778</v>
      </c>
      <c r="H322" s="107"/>
      <c r="I322" s="112" t="s">
        <v>766</v>
      </c>
      <c r="J322" s="104"/>
      <c r="K322" s="109" t="s">
        <v>735</v>
      </c>
      <c r="L322" s="109">
        <v>6</v>
      </c>
      <c r="M322" s="109">
        <v>572</v>
      </c>
      <c r="N322" s="104" t="s">
        <v>397</v>
      </c>
      <c r="O322" s="110"/>
      <c r="P322" s="110"/>
      <c r="Q322" s="104"/>
      <c r="R322" s="104"/>
      <c r="S322" s="104">
        <v>11.4</v>
      </c>
      <c r="T322" s="104"/>
      <c r="U322" s="104"/>
      <c r="V322" s="104"/>
      <c r="W322" s="104" t="s">
        <v>397</v>
      </c>
    </row>
    <row r="323" spans="1:28" hidden="1" x14ac:dyDescent="0.3">
      <c r="D323" s="104"/>
      <c r="E323" s="104"/>
      <c r="F323" s="133"/>
      <c r="G323" s="157">
        <v>0.39027777777777778</v>
      </c>
      <c r="H323" s="107"/>
      <c r="I323" s="156" t="s">
        <v>743</v>
      </c>
      <c r="J323" s="104"/>
      <c r="K323" s="109"/>
      <c r="L323" s="109" t="s">
        <v>1684</v>
      </c>
      <c r="M323" s="109" t="s">
        <v>1684</v>
      </c>
      <c r="N323" s="104"/>
      <c r="O323" s="110"/>
      <c r="P323" s="110"/>
      <c r="Q323" s="104"/>
      <c r="R323" s="104"/>
      <c r="S323" s="104"/>
      <c r="T323" s="104"/>
      <c r="U323" s="104"/>
      <c r="V323" s="104"/>
      <c r="W323" s="104"/>
    </row>
    <row r="324" spans="1:28" hidden="1" x14ac:dyDescent="0.3">
      <c r="D324" s="104"/>
      <c r="E324" s="104"/>
      <c r="F324" s="133"/>
      <c r="G324" s="157"/>
      <c r="H324" s="107"/>
      <c r="I324" s="156" t="s">
        <v>744</v>
      </c>
      <c r="J324" s="104"/>
      <c r="K324" s="109"/>
      <c r="L324" s="109" t="s">
        <v>1684</v>
      </c>
      <c r="M324" s="109" t="s">
        <v>1684</v>
      </c>
      <c r="N324" s="104" t="s">
        <v>397</v>
      </c>
      <c r="O324" s="110"/>
      <c r="P324" s="110"/>
      <c r="Q324" s="104"/>
      <c r="R324" s="104"/>
      <c r="S324" s="104"/>
      <c r="T324" s="104"/>
      <c r="U324" s="104"/>
      <c r="V324" s="104"/>
      <c r="W324" s="121"/>
    </row>
    <row r="325" spans="1:28" ht="26" x14ac:dyDescent="0.3">
      <c r="D325" s="104"/>
      <c r="E325" s="104" t="s">
        <v>739</v>
      </c>
      <c r="F325" s="133">
        <v>43901</v>
      </c>
      <c r="G325" s="157">
        <v>0.39444444444444443</v>
      </c>
      <c r="H325" s="107"/>
      <c r="I325" s="112" t="s">
        <v>1394</v>
      </c>
      <c r="J325" s="104"/>
      <c r="K325" s="109" t="s">
        <v>736</v>
      </c>
      <c r="L325" s="109">
        <v>1</v>
      </c>
      <c r="M325" s="109">
        <v>675</v>
      </c>
      <c r="N325" s="104" t="s">
        <v>397</v>
      </c>
      <c r="O325" s="110"/>
      <c r="P325" s="110"/>
      <c r="Q325" s="104"/>
      <c r="R325" s="104"/>
      <c r="S325" s="104">
        <v>11.4</v>
      </c>
      <c r="T325" s="104"/>
      <c r="U325" s="104"/>
      <c r="V325" s="104"/>
      <c r="W325" s="121" t="s">
        <v>830</v>
      </c>
    </row>
    <row r="326" spans="1:28" x14ac:dyDescent="0.3">
      <c r="D326" s="104"/>
      <c r="E326" s="104" t="s">
        <v>739</v>
      </c>
      <c r="F326" s="133">
        <v>43901</v>
      </c>
      <c r="G326" s="157">
        <v>0.40625</v>
      </c>
      <c r="H326" s="107"/>
      <c r="I326" s="112" t="s">
        <v>738</v>
      </c>
      <c r="J326" s="104"/>
      <c r="K326" s="109" t="s">
        <v>737</v>
      </c>
      <c r="L326" s="109">
        <v>0</v>
      </c>
      <c r="M326" s="109">
        <v>490</v>
      </c>
      <c r="N326" s="104" t="s">
        <v>397</v>
      </c>
      <c r="O326" s="110"/>
      <c r="P326" s="110"/>
      <c r="Q326" s="104"/>
      <c r="R326" s="104"/>
      <c r="S326" s="104">
        <v>11.4</v>
      </c>
      <c r="T326" s="104"/>
      <c r="U326" s="104"/>
      <c r="V326" s="104"/>
      <c r="W326" s="121" t="s">
        <v>826</v>
      </c>
    </row>
    <row r="327" spans="1:28" hidden="1" x14ac:dyDescent="0.3">
      <c r="D327" s="104"/>
      <c r="E327" s="104" t="s">
        <v>747</v>
      </c>
      <c r="F327" s="133">
        <v>43901</v>
      </c>
      <c r="G327" s="152">
        <v>0.4201388888888889</v>
      </c>
      <c r="H327" s="107"/>
      <c r="I327" s="112" t="s">
        <v>745</v>
      </c>
      <c r="J327" s="104"/>
      <c r="K327" s="109" t="s">
        <v>746</v>
      </c>
      <c r="L327" s="109">
        <v>0</v>
      </c>
      <c r="M327" s="109" t="s">
        <v>894</v>
      </c>
      <c r="N327" s="104" t="s">
        <v>397</v>
      </c>
      <c r="O327" s="110" t="s">
        <v>808</v>
      </c>
      <c r="P327" s="110"/>
      <c r="Q327" s="104"/>
      <c r="R327" s="104"/>
      <c r="S327" s="104"/>
      <c r="T327" s="104"/>
      <c r="U327" s="104"/>
      <c r="V327" s="104"/>
      <c r="W327" s="8" t="s">
        <v>397</v>
      </c>
    </row>
    <row r="328" spans="1:28" hidden="1" x14ac:dyDescent="0.3">
      <c r="D328" s="104"/>
      <c r="E328" s="104"/>
      <c r="F328" s="104"/>
      <c r="G328" s="104"/>
      <c r="H328" s="107"/>
      <c r="I328" s="156" t="s">
        <v>726</v>
      </c>
      <c r="J328" s="104"/>
      <c r="K328" s="109"/>
      <c r="L328" s="109" t="s">
        <v>1684</v>
      </c>
      <c r="M328" s="109" t="s">
        <v>1684</v>
      </c>
      <c r="N328" s="104" t="s">
        <v>589</v>
      </c>
      <c r="O328" s="110">
        <v>7.5999999999999998E-2</v>
      </c>
      <c r="P328" s="110">
        <v>1.9</v>
      </c>
      <c r="Q328" s="120">
        <f>O328*40</f>
        <v>3.04</v>
      </c>
      <c r="R328" s="120">
        <f>P328*SQRT(40)</f>
        <v>12.016655108639842</v>
      </c>
      <c r="S328" s="104"/>
      <c r="T328" s="104"/>
      <c r="U328" s="104"/>
      <c r="V328" s="104"/>
    </row>
    <row r="329" spans="1:28" ht="25.5" hidden="1" x14ac:dyDescent="0.3">
      <c r="D329" s="104"/>
      <c r="E329" s="104" t="s">
        <v>742</v>
      </c>
      <c r="F329" s="133">
        <v>43901</v>
      </c>
      <c r="G329" s="152">
        <v>0.44444444444444442</v>
      </c>
      <c r="H329" s="107"/>
      <c r="I329" s="112" t="s">
        <v>799</v>
      </c>
      <c r="J329" s="104"/>
      <c r="K329" s="109" t="s">
        <v>733</v>
      </c>
      <c r="L329" s="109">
        <v>2</v>
      </c>
      <c r="M329" s="109">
        <v>611</v>
      </c>
      <c r="N329" s="118" t="s">
        <v>589</v>
      </c>
      <c r="O329" s="119">
        <v>7.5999999999999998E-2</v>
      </c>
      <c r="P329" s="119">
        <v>1.9</v>
      </c>
      <c r="Q329" s="120">
        <f>O329*40</f>
        <v>3.04</v>
      </c>
      <c r="R329" s="120">
        <f>P329*SQRT(40)</f>
        <v>12.016655108639842</v>
      </c>
      <c r="S329" s="104">
        <v>13.9</v>
      </c>
      <c r="T329" s="104">
        <v>9</v>
      </c>
      <c r="U329" s="104"/>
      <c r="V329" s="104"/>
      <c r="W329" s="8" t="s">
        <v>801</v>
      </c>
    </row>
    <row r="330" spans="1:28" hidden="1" x14ac:dyDescent="0.3">
      <c r="D330" s="104"/>
      <c r="E330" s="118"/>
      <c r="F330" s="158"/>
      <c r="G330" s="157"/>
      <c r="H330" s="107"/>
      <c r="I330" s="116"/>
      <c r="J330" s="118"/>
      <c r="K330" s="117"/>
      <c r="L330" s="109"/>
      <c r="M330" s="109"/>
      <c r="N330" s="104"/>
      <c r="O330" s="110"/>
      <c r="P330" s="110"/>
      <c r="Q330" s="104"/>
      <c r="R330" s="104"/>
      <c r="S330" s="104"/>
      <c r="T330" s="104"/>
      <c r="U330" s="104"/>
      <c r="V330" s="104"/>
    </row>
    <row r="331" spans="1:28" hidden="1" x14ac:dyDescent="0.3">
      <c r="D331" s="104"/>
      <c r="E331" s="104"/>
      <c r="F331" s="104"/>
      <c r="G331" s="104"/>
      <c r="H331" s="107"/>
      <c r="I331" s="112"/>
      <c r="J331" s="104"/>
      <c r="K331" s="109"/>
      <c r="L331" s="117" t="s">
        <v>1684</v>
      </c>
      <c r="M331" s="117" t="s">
        <v>1684</v>
      </c>
      <c r="N331" s="104" t="s">
        <v>589</v>
      </c>
      <c r="O331" s="110">
        <v>0.113</v>
      </c>
      <c r="P331" s="110">
        <v>1.74</v>
      </c>
      <c r="Q331" s="120">
        <f>O331*40</f>
        <v>4.5200000000000005</v>
      </c>
      <c r="R331" s="120">
        <f t="shared" ref="R331:R338" si="20">P331*SQRT(40)</f>
        <v>11.004726257385961</v>
      </c>
      <c r="S331" s="104"/>
      <c r="T331" s="104"/>
      <c r="U331" s="104"/>
      <c r="V331" s="104"/>
    </row>
    <row r="332" spans="1:28" ht="25.5" hidden="1" x14ac:dyDescent="0.3">
      <c r="A332" s="153"/>
      <c r="B332" s="153"/>
      <c r="C332" s="153"/>
      <c r="D332" s="104"/>
      <c r="E332" s="104" t="s">
        <v>749</v>
      </c>
      <c r="F332" s="133">
        <v>43901</v>
      </c>
      <c r="G332" s="152">
        <v>0.46875</v>
      </c>
      <c r="H332" s="107"/>
      <c r="I332" s="116" t="s">
        <v>1696</v>
      </c>
      <c r="J332" s="118"/>
      <c r="K332" s="117" t="s">
        <v>750</v>
      </c>
      <c r="L332" s="109">
        <v>0</v>
      </c>
      <c r="M332" s="109">
        <v>14</v>
      </c>
      <c r="N332" s="104" t="s">
        <v>589</v>
      </c>
      <c r="O332" s="110">
        <v>0.113</v>
      </c>
      <c r="P332" s="110">
        <v>1.74</v>
      </c>
      <c r="Q332" s="120">
        <f>O332*40</f>
        <v>4.5200000000000005</v>
      </c>
      <c r="R332" s="120">
        <f t="shared" si="20"/>
        <v>11.004726257385961</v>
      </c>
      <c r="S332" s="104">
        <v>11.4</v>
      </c>
      <c r="T332" s="104">
        <v>15</v>
      </c>
      <c r="U332" s="104"/>
      <c r="V332" s="104"/>
      <c r="W332" s="121" t="s">
        <v>172</v>
      </c>
    </row>
    <row r="333" spans="1:28" ht="25.5" hidden="1" x14ac:dyDescent="0.3">
      <c r="A333" s="153"/>
      <c r="B333" s="153"/>
      <c r="C333" s="153"/>
      <c r="D333" s="104"/>
      <c r="E333" s="104" t="s">
        <v>753</v>
      </c>
      <c r="F333" s="133">
        <v>43901</v>
      </c>
      <c r="G333" s="152">
        <v>0.47916666666666669</v>
      </c>
      <c r="H333" s="107"/>
      <c r="I333" s="116" t="s">
        <v>751</v>
      </c>
      <c r="J333" s="118"/>
      <c r="K333" s="117" t="s">
        <v>752</v>
      </c>
      <c r="L333" s="117">
        <v>11</v>
      </c>
      <c r="M333" s="117">
        <v>0</v>
      </c>
      <c r="N333" s="104" t="s">
        <v>589</v>
      </c>
      <c r="O333" s="110">
        <v>0.113</v>
      </c>
      <c r="P333" s="110">
        <v>1.74</v>
      </c>
      <c r="Q333" s="120">
        <f>O333*40</f>
        <v>4.5200000000000005</v>
      </c>
      <c r="R333" s="120">
        <f t="shared" si="20"/>
        <v>11.004726257385961</v>
      </c>
      <c r="S333" s="104">
        <v>11.4</v>
      </c>
      <c r="T333" s="104">
        <v>15</v>
      </c>
      <c r="U333" s="104"/>
      <c r="V333" s="104"/>
      <c r="W333" s="121" t="s">
        <v>172</v>
      </c>
    </row>
    <row r="334" spans="1:28" hidden="1" x14ac:dyDescent="0.3">
      <c r="D334" s="104"/>
      <c r="E334" s="104"/>
      <c r="F334" s="104"/>
      <c r="G334" s="152">
        <v>0.50694444444444442</v>
      </c>
      <c r="H334" s="107"/>
      <c r="I334" s="156" t="s">
        <v>726</v>
      </c>
      <c r="J334" s="104"/>
      <c r="K334" s="109"/>
      <c r="L334" s="117" t="s">
        <v>1684</v>
      </c>
      <c r="M334" s="117" t="s">
        <v>1684</v>
      </c>
      <c r="N334" s="104" t="s">
        <v>589</v>
      </c>
      <c r="O334" s="110">
        <v>5.5E-2</v>
      </c>
      <c r="P334" s="110">
        <v>1.74</v>
      </c>
      <c r="Q334" s="120">
        <f>O334*40</f>
        <v>2.2000000000000002</v>
      </c>
      <c r="R334" s="120">
        <f t="shared" si="20"/>
        <v>11.004726257385961</v>
      </c>
      <c r="S334" s="104"/>
      <c r="T334" s="104"/>
      <c r="U334" s="104"/>
      <c r="V334" s="104"/>
    </row>
    <row r="335" spans="1:28" ht="25.5" hidden="1" x14ac:dyDescent="0.3">
      <c r="D335" s="104"/>
      <c r="E335" s="104" t="s">
        <v>741</v>
      </c>
      <c r="F335" s="133">
        <v>43901</v>
      </c>
      <c r="G335" s="152">
        <v>0.5180555555555556</v>
      </c>
      <c r="H335" s="107"/>
      <c r="I335" s="112" t="s">
        <v>1395</v>
      </c>
      <c r="J335" s="104"/>
      <c r="K335" s="109" t="s">
        <v>754</v>
      </c>
      <c r="L335" s="109">
        <v>3</v>
      </c>
      <c r="M335" s="109">
        <v>45</v>
      </c>
      <c r="N335" s="104" t="s">
        <v>589</v>
      </c>
      <c r="O335" s="110">
        <v>7.5999999999999998E-2</v>
      </c>
      <c r="P335" s="110">
        <v>1.9</v>
      </c>
      <c r="Q335" s="120">
        <v>2.4</v>
      </c>
      <c r="R335" s="120">
        <f t="shared" si="20"/>
        <v>12.016655108639842</v>
      </c>
      <c r="S335" s="104">
        <v>11.4</v>
      </c>
      <c r="T335" s="104">
        <v>15</v>
      </c>
      <c r="U335" s="104"/>
      <c r="V335" s="104"/>
      <c r="W335" s="121" t="s">
        <v>170</v>
      </c>
      <c r="X335" s="104"/>
      <c r="Y335" s="104"/>
      <c r="Z335" s="104"/>
      <c r="AA335" s="104"/>
      <c r="AB335" s="104"/>
    </row>
    <row r="336" spans="1:28" ht="26" hidden="1" x14ac:dyDescent="0.3">
      <c r="B336" s="8" t="s">
        <v>1707</v>
      </c>
      <c r="D336" s="104"/>
      <c r="E336" s="104" t="s">
        <v>741</v>
      </c>
      <c r="F336" s="133">
        <v>43901</v>
      </c>
      <c r="G336" s="152">
        <v>0.53819444444444442</v>
      </c>
      <c r="H336" s="107"/>
      <c r="I336" s="112" t="s">
        <v>820</v>
      </c>
      <c r="J336" s="104"/>
      <c r="K336" s="109" t="s">
        <v>755</v>
      </c>
      <c r="L336" s="109" t="s">
        <v>1684</v>
      </c>
      <c r="M336" s="109" t="s">
        <v>1684</v>
      </c>
      <c r="N336" s="104" t="s">
        <v>589</v>
      </c>
      <c r="O336" s="110">
        <v>0.108</v>
      </c>
      <c r="P336" s="110">
        <v>1.58</v>
      </c>
      <c r="Q336" s="120">
        <f>O336*40</f>
        <v>4.32</v>
      </c>
      <c r="R336" s="120">
        <f t="shared" si="20"/>
        <v>9.9927974061320803</v>
      </c>
      <c r="S336" s="104">
        <v>13.9</v>
      </c>
      <c r="T336" s="104">
        <v>13</v>
      </c>
      <c r="U336" s="104"/>
      <c r="V336" s="104"/>
      <c r="W336" s="121" t="s">
        <v>170</v>
      </c>
      <c r="X336" s="104"/>
      <c r="Y336" s="104"/>
      <c r="Z336" s="104"/>
      <c r="AA336" s="104"/>
      <c r="AB336" s="104"/>
    </row>
    <row r="337" spans="1:28" ht="25.5" hidden="1" x14ac:dyDescent="0.3">
      <c r="D337" s="104"/>
      <c r="E337" s="104" t="s">
        <v>741</v>
      </c>
      <c r="F337" s="133">
        <v>43901</v>
      </c>
      <c r="G337" s="152">
        <v>0.54166666666666663</v>
      </c>
      <c r="H337" s="107"/>
      <c r="I337" s="112" t="s">
        <v>1396</v>
      </c>
      <c r="J337" s="104"/>
      <c r="K337" s="109" t="s">
        <v>756</v>
      </c>
      <c r="L337" s="109">
        <v>6</v>
      </c>
      <c r="M337" s="109">
        <v>18</v>
      </c>
      <c r="N337" s="118" t="s">
        <v>589</v>
      </c>
      <c r="O337" s="110">
        <v>0.108</v>
      </c>
      <c r="P337" s="110">
        <v>1.58</v>
      </c>
      <c r="Q337" s="110">
        <f t="shared" ref="Q337" si="21">O337*40</f>
        <v>4.32</v>
      </c>
      <c r="R337" s="111">
        <f t="shared" si="20"/>
        <v>9.9927974061320803</v>
      </c>
      <c r="S337" s="104">
        <v>17.899999999999999</v>
      </c>
      <c r="T337" s="104">
        <v>12</v>
      </c>
      <c r="U337" s="104"/>
      <c r="V337" s="104"/>
      <c r="W337" s="121" t="s">
        <v>170</v>
      </c>
      <c r="X337" s="104"/>
      <c r="Y337" s="104"/>
      <c r="Z337" s="104"/>
      <c r="AA337" s="104"/>
      <c r="AB337" s="104"/>
    </row>
    <row r="338" spans="1:28" ht="25.5" hidden="1" x14ac:dyDescent="0.3">
      <c r="D338" s="104"/>
      <c r="E338" s="118" t="s">
        <v>742</v>
      </c>
      <c r="F338" s="158">
        <v>43901</v>
      </c>
      <c r="G338" s="157">
        <v>0.56527777777777777</v>
      </c>
      <c r="H338" s="107"/>
      <c r="I338" s="116" t="s">
        <v>1393</v>
      </c>
      <c r="J338" s="118"/>
      <c r="K338" s="117" t="s">
        <v>748</v>
      </c>
      <c r="L338" s="109">
        <v>1</v>
      </c>
      <c r="M338" s="109">
        <v>11</v>
      </c>
      <c r="N338" s="118" t="s">
        <v>589</v>
      </c>
      <c r="O338" s="119">
        <v>7.5999999999999998E-2</v>
      </c>
      <c r="P338" s="119">
        <v>1.9</v>
      </c>
      <c r="Q338" s="120">
        <f>O338*40</f>
        <v>3.04</v>
      </c>
      <c r="R338" s="120">
        <f t="shared" si="20"/>
        <v>12.016655108639842</v>
      </c>
      <c r="S338" s="104">
        <v>13.9</v>
      </c>
      <c r="T338" s="104">
        <v>9</v>
      </c>
      <c r="U338" s="104"/>
      <c r="V338" s="104"/>
      <c r="W338" s="8" t="s">
        <v>801</v>
      </c>
    </row>
    <row r="339" spans="1:28" x14ac:dyDescent="0.3">
      <c r="A339" s="153"/>
      <c r="B339" s="153"/>
      <c r="C339" s="153"/>
      <c r="D339" s="104"/>
      <c r="E339" s="104"/>
      <c r="F339" s="104"/>
      <c r="G339" s="104"/>
      <c r="H339" s="107"/>
      <c r="I339" s="112"/>
      <c r="J339" s="104"/>
      <c r="K339" s="109"/>
      <c r="L339" s="109"/>
      <c r="M339" s="109"/>
      <c r="N339" s="104"/>
      <c r="O339" s="110"/>
      <c r="P339" s="110"/>
      <c r="Q339" s="104"/>
      <c r="R339" s="104"/>
      <c r="S339" s="104"/>
      <c r="T339" s="104"/>
      <c r="U339" s="104"/>
      <c r="V339" s="104"/>
      <c r="W339" s="121"/>
      <c r="X339" s="121"/>
      <c r="Y339" s="104"/>
      <c r="Z339" s="104"/>
      <c r="AA339" s="104"/>
      <c r="AB339" s="104"/>
    </row>
    <row r="340" spans="1:28" x14ac:dyDescent="0.3">
      <c r="A340" s="153"/>
      <c r="B340" s="153"/>
      <c r="C340" s="153"/>
      <c r="D340" s="104"/>
      <c r="E340" s="104"/>
      <c r="F340" s="104"/>
      <c r="G340" s="104"/>
      <c r="H340" s="107"/>
      <c r="I340" s="112"/>
      <c r="J340" s="104"/>
      <c r="K340" s="109"/>
      <c r="L340" s="109"/>
      <c r="M340" s="109"/>
      <c r="N340" s="104"/>
      <c r="O340" s="110"/>
      <c r="P340" s="110"/>
      <c r="Q340" s="104"/>
      <c r="R340" s="104"/>
      <c r="S340" s="104"/>
      <c r="T340" s="104"/>
      <c r="U340" s="104"/>
      <c r="V340" s="104"/>
      <c r="W340" s="121"/>
    </row>
    <row r="341" spans="1:28" x14ac:dyDescent="0.3">
      <c r="A341" s="153"/>
      <c r="B341" s="153"/>
      <c r="C341" s="153"/>
      <c r="D341" s="104"/>
      <c r="E341" s="104"/>
      <c r="F341" s="104"/>
      <c r="G341" s="104"/>
      <c r="H341" s="107"/>
      <c r="I341" s="112"/>
      <c r="J341" s="104"/>
      <c r="K341" s="109"/>
      <c r="L341" s="109"/>
      <c r="M341" s="109"/>
      <c r="N341" s="104"/>
      <c r="O341" s="110"/>
      <c r="P341" s="110"/>
      <c r="Q341" s="104"/>
      <c r="R341" s="104"/>
      <c r="S341" s="104"/>
      <c r="T341" s="104"/>
      <c r="U341" s="104"/>
      <c r="V341" s="104"/>
      <c r="W341" s="121"/>
    </row>
    <row r="342" spans="1:28" x14ac:dyDescent="0.3">
      <c r="A342" s="104"/>
      <c r="B342" s="104"/>
      <c r="C342" s="104"/>
      <c r="D342" s="104"/>
      <c r="E342" s="104"/>
      <c r="F342" s="104"/>
      <c r="G342" s="104"/>
      <c r="H342" s="107"/>
      <c r="I342" s="112"/>
      <c r="J342" s="104"/>
      <c r="K342" s="109"/>
      <c r="L342" s="109"/>
      <c r="M342" s="109"/>
      <c r="N342" s="104"/>
      <c r="O342" s="110"/>
      <c r="P342" s="110"/>
      <c r="Q342" s="104"/>
      <c r="R342" s="104"/>
      <c r="S342" s="104"/>
      <c r="T342" s="104"/>
      <c r="U342" s="104"/>
      <c r="V342" s="104"/>
      <c r="W342" s="104"/>
    </row>
    <row r="343" spans="1:28" x14ac:dyDescent="0.3">
      <c r="A343" s="104"/>
      <c r="B343" s="104"/>
      <c r="C343" s="104"/>
      <c r="D343" s="104"/>
      <c r="E343" s="104"/>
      <c r="F343" s="104"/>
      <c r="G343" s="104"/>
      <c r="H343" s="107"/>
      <c r="I343" s="112"/>
      <c r="J343" s="104"/>
      <c r="K343" s="109"/>
      <c r="L343" s="109"/>
      <c r="M343" s="109"/>
      <c r="N343" s="104"/>
      <c r="O343" s="110"/>
      <c r="P343" s="110"/>
      <c r="Q343" s="104"/>
      <c r="R343" s="104"/>
      <c r="S343" s="104"/>
      <c r="T343" s="104"/>
      <c r="U343" s="104"/>
      <c r="V343" s="104"/>
      <c r="W343" s="104"/>
    </row>
    <row r="344" spans="1:28" x14ac:dyDescent="0.3">
      <c r="A344" s="104"/>
      <c r="B344" s="104"/>
      <c r="C344" s="104"/>
      <c r="D344" s="104"/>
      <c r="E344" s="104"/>
      <c r="F344" s="104"/>
      <c r="G344" s="104"/>
      <c r="H344" s="107"/>
      <c r="I344" s="112"/>
      <c r="J344" s="104"/>
      <c r="K344" s="109"/>
      <c r="L344" s="109"/>
      <c r="M344" s="109"/>
      <c r="N344" s="104"/>
      <c r="O344" s="110"/>
      <c r="P344" s="110"/>
      <c r="Q344" s="104"/>
      <c r="R344" s="104"/>
      <c r="S344" s="104"/>
      <c r="T344" s="104"/>
      <c r="U344" s="104"/>
      <c r="V344" s="104"/>
      <c r="W344" s="104"/>
    </row>
    <row r="345" spans="1:28" x14ac:dyDescent="0.3">
      <c r="A345" s="104"/>
      <c r="B345" s="104"/>
      <c r="C345" s="104"/>
      <c r="D345" s="104"/>
      <c r="E345" s="104"/>
      <c r="F345" s="104"/>
      <c r="G345" s="104"/>
      <c r="H345" s="107"/>
      <c r="I345" s="112"/>
      <c r="J345" s="104"/>
      <c r="K345" s="109"/>
      <c r="L345" s="109"/>
      <c r="M345" s="109"/>
      <c r="N345" s="104"/>
      <c r="O345" s="110"/>
      <c r="P345" s="110"/>
      <c r="Q345" s="104"/>
      <c r="R345" s="104"/>
      <c r="S345" s="104"/>
      <c r="T345" s="104"/>
      <c r="U345" s="104"/>
      <c r="V345" s="104"/>
      <c r="W345" s="104"/>
    </row>
  </sheetData>
  <autoFilter ref="A6:AF338">
    <filterColumn colId="4">
      <filters>
        <filter val="decay"/>
      </filters>
    </filterColumn>
  </autoFilter>
  <mergeCells count="17">
    <mergeCell ref="A195:J195"/>
    <mergeCell ref="A277:J277"/>
    <mergeCell ref="B289:I289"/>
    <mergeCell ref="D1:E1"/>
    <mergeCell ref="D2:E2"/>
    <mergeCell ref="D3:E3"/>
    <mergeCell ref="A79:I79"/>
    <mergeCell ref="A43:J43"/>
    <mergeCell ref="A130:J130"/>
    <mergeCell ref="A168:J168"/>
    <mergeCell ref="A178:J178"/>
    <mergeCell ref="N4:R4"/>
    <mergeCell ref="S4:AC4"/>
    <mergeCell ref="A7:Q7"/>
    <mergeCell ref="E154:I154"/>
    <mergeCell ref="E32:K33"/>
    <mergeCell ref="A25:I25"/>
  </mergeCells>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42"/>
  <sheetViews>
    <sheetView topLeftCell="A21" workbookViewId="0">
      <selection activeCell="B102" sqref="B102"/>
    </sheetView>
  </sheetViews>
  <sheetFormatPr baseColWidth="10" defaultColWidth="8.7265625" defaultRowHeight="12.5" x14ac:dyDescent="0.25"/>
  <cols>
    <col min="2" max="2" width="44" bestFit="1" customWidth="1"/>
  </cols>
  <sheetData>
    <row r="1" spans="1:9" ht="18" x14ac:dyDescent="0.4">
      <c r="B1" s="331" t="s">
        <v>46</v>
      </c>
      <c r="C1" s="331"/>
      <c r="D1" s="331"/>
      <c r="E1" s="331"/>
      <c r="F1" s="331"/>
      <c r="G1" s="331"/>
      <c r="H1" s="331"/>
      <c r="I1" s="331"/>
    </row>
    <row r="2" spans="1:9" x14ac:dyDescent="0.25">
      <c r="A2" s="336" t="s">
        <v>1528</v>
      </c>
      <c r="B2" s="336"/>
      <c r="C2" s="336"/>
      <c r="D2" s="336"/>
      <c r="E2" s="336"/>
      <c r="F2" s="336"/>
      <c r="G2" s="336"/>
      <c r="H2" s="336"/>
      <c r="I2" s="336"/>
    </row>
    <row r="3" spans="1:9" ht="26" x14ac:dyDescent="0.35">
      <c r="A3" s="199" t="s">
        <v>1527</v>
      </c>
      <c r="B3" s="213" t="s">
        <v>1526</v>
      </c>
      <c r="C3" s="213" t="s">
        <v>1525</v>
      </c>
      <c r="D3" s="213" t="s">
        <v>1524</v>
      </c>
      <c r="E3" s="213" t="s">
        <v>1523</v>
      </c>
      <c r="F3" t="s">
        <v>1522</v>
      </c>
      <c r="G3" s="11" t="s">
        <v>1521</v>
      </c>
      <c r="H3" t="s">
        <v>1520</v>
      </c>
    </row>
    <row r="4" spans="1:9" ht="15.5" x14ac:dyDescent="0.35">
      <c r="A4" s="216"/>
      <c r="B4" s="213" t="s">
        <v>1519</v>
      </c>
      <c r="C4" s="199" t="s">
        <v>1495</v>
      </c>
      <c r="D4" s="199" t="s">
        <v>1495</v>
      </c>
      <c r="E4" s="199"/>
    </row>
    <row r="5" spans="1:9" ht="15.5" x14ac:dyDescent="0.35">
      <c r="A5" s="199"/>
      <c r="B5" s="213" t="s">
        <v>1518</v>
      </c>
      <c r="C5" s="199" t="s">
        <v>1495</v>
      </c>
      <c r="D5" s="199" t="s">
        <v>1495</v>
      </c>
      <c r="E5" s="199"/>
    </row>
    <row r="6" spans="1:9" ht="15.5" x14ac:dyDescent="0.35">
      <c r="A6" s="199"/>
      <c r="B6" s="213" t="s">
        <v>1517</v>
      </c>
      <c r="C6" s="199" t="s">
        <v>1495</v>
      </c>
      <c r="D6" s="199" t="s">
        <v>1495</v>
      </c>
      <c r="E6" s="199"/>
    </row>
    <row r="7" spans="1:9" ht="15.5" x14ac:dyDescent="0.35">
      <c r="A7" s="199"/>
      <c r="B7" s="213" t="s">
        <v>1516</v>
      </c>
      <c r="C7" s="199" t="s">
        <v>1495</v>
      </c>
      <c r="D7" s="199" t="s">
        <v>1515</v>
      </c>
      <c r="E7" s="199"/>
    </row>
    <row r="8" spans="1:9" ht="15.5" x14ac:dyDescent="0.35">
      <c r="A8" s="199"/>
      <c r="B8" s="213" t="s">
        <v>1514</v>
      </c>
      <c r="C8" s="199" t="s">
        <v>1495</v>
      </c>
      <c r="D8" s="199" t="s">
        <v>1513</v>
      </c>
      <c r="E8" s="199"/>
    </row>
    <row r="9" spans="1:9" ht="15.5" x14ac:dyDescent="0.35">
      <c r="A9" s="199"/>
      <c r="B9" s="213" t="s">
        <v>1512</v>
      </c>
      <c r="C9" s="199" t="s">
        <v>1511</v>
      </c>
      <c r="D9" s="199" t="s">
        <v>1495</v>
      </c>
      <c r="E9" s="199" t="s">
        <v>128</v>
      </c>
    </row>
    <row r="10" spans="1:9" ht="15.5" x14ac:dyDescent="0.35">
      <c r="A10" s="199"/>
      <c r="B10" s="213" t="s">
        <v>1510</v>
      </c>
      <c r="C10" s="199" t="s">
        <v>1495</v>
      </c>
      <c r="D10" s="199" t="s">
        <v>1495</v>
      </c>
      <c r="E10" s="199" t="s">
        <v>128</v>
      </c>
    </row>
    <row r="11" spans="1:9" ht="15.5" x14ac:dyDescent="0.35">
      <c r="A11" s="199"/>
      <c r="B11" s="213" t="s">
        <v>1509</v>
      </c>
      <c r="C11" s="199" t="s">
        <v>1495</v>
      </c>
      <c r="D11" s="199" t="s">
        <v>1507</v>
      </c>
      <c r="E11" s="199" t="s">
        <v>128</v>
      </c>
    </row>
    <row r="12" spans="1:9" ht="15.5" x14ac:dyDescent="0.35">
      <c r="A12" s="199"/>
      <c r="B12" s="213" t="s">
        <v>1508</v>
      </c>
      <c r="C12" s="199" t="s">
        <v>1495</v>
      </c>
      <c r="D12" s="199" t="s">
        <v>1507</v>
      </c>
      <c r="E12" s="199" t="s">
        <v>128</v>
      </c>
    </row>
    <row r="13" spans="1:9" ht="15.5" x14ac:dyDescent="0.35">
      <c r="A13" s="199"/>
      <c r="B13" s="213" t="s">
        <v>1506</v>
      </c>
      <c r="C13" s="199" t="s">
        <v>1495</v>
      </c>
      <c r="D13" s="199" t="s">
        <v>1495</v>
      </c>
      <c r="E13" s="199"/>
      <c r="G13" t="s">
        <v>164</v>
      </c>
    </row>
    <row r="14" spans="1:9" ht="15.5" x14ac:dyDescent="0.35">
      <c r="A14" s="214">
        <v>43817</v>
      </c>
      <c r="B14" s="213" t="s">
        <v>1505</v>
      </c>
      <c r="C14" s="199" t="s">
        <v>1495</v>
      </c>
      <c r="D14" s="199" t="s">
        <v>1495</v>
      </c>
      <c r="E14" s="199" t="s">
        <v>128</v>
      </c>
      <c r="G14" t="s">
        <v>164</v>
      </c>
    </row>
    <row r="15" spans="1:9" ht="15.5" x14ac:dyDescent="0.35">
      <c r="A15" s="214">
        <v>43817</v>
      </c>
      <c r="B15" s="213" t="s">
        <v>1504</v>
      </c>
      <c r="C15" s="199" t="s">
        <v>1495</v>
      </c>
      <c r="D15" s="215" t="s">
        <v>1503</v>
      </c>
      <c r="E15" s="199" t="s">
        <v>128</v>
      </c>
    </row>
    <row r="16" spans="1:9" ht="51" x14ac:dyDescent="0.35">
      <c r="A16" s="214">
        <v>43818</v>
      </c>
      <c r="B16" s="213" t="s">
        <v>1502</v>
      </c>
      <c r="C16" s="199" t="s">
        <v>1495</v>
      </c>
      <c r="D16" s="4" t="s">
        <v>1501</v>
      </c>
      <c r="E16" s="199" t="s">
        <v>1500</v>
      </c>
      <c r="G16" t="s">
        <v>1497</v>
      </c>
    </row>
    <row r="17" spans="1:16" ht="51" x14ac:dyDescent="0.35">
      <c r="A17" s="214">
        <v>43819</v>
      </c>
      <c r="B17" s="213" t="s">
        <v>1499</v>
      </c>
      <c r="C17" s="199" t="s">
        <v>1495</v>
      </c>
      <c r="D17" s="4" t="s">
        <v>1498</v>
      </c>
      <c r="E17" s="211" t="s">
        <v>1493</v>
      </c>
      <c r="G17" t="s">
        <v>1497</v>
      </c>
    </row>
    <row r="18" spans="1:16" ht="76" x14ac:dyDescent="0.35">
      <c r="A18" s="214">
        <v>43819</v>
      </c>
      <c r="B18" s="213" t="s">
        <v>1496</v>
      </c>
      <c r="C18" s="199" t="s">
        <v>1495</v>
      </c>
      <c r="D18" s="212" t="s">
        <v>1494</v>
      </c>
      <c r="E18" s="211" t="s">
        <v>1493</v>
      </c>
    </row>
    <row r="21" spans="1:16" ht="15.5" x14ac:dyDescent="0.35">
      <c r="B21" s="332" t="s">
        <v>1666</v>
      </c>
      <c r="C21" s="332"/>
      <c r="D21" s="332"/>
      <c r="E21" s="332"/>
      <c r="F21" s="332"/>
      <c r="G21" s="332"/>
      <c r="H21" s="332"/>
      <c r="I21" s="332"/>
      <c r="J21" s="332"/>
      <c r="K21" s="332"/>
      <c r="L21" s="332"/>
      <c r="M21" s="332"/>
      <c r="N21" s="275"/>
    </row>
    <row r="22" spans="1:16" ht="13" thickBot="1" x14ac:dyDescent="0.3">
      <c r="E22" s="274"/>
      <c r="G22" s="274"/>
    </row>
    <row r="23" spans="1:16" ht="15.5" x14ac:dyDescent="0.25">
      <c r="D23" s="333" t="s">
        <v>1665</v>
      </c>
      <c r="E23" s="333"/>
      <c r="F23" s="333"/>
      <c r="G23" s="334" t="s">
        <v>1664</v>
      </c>
      <c r="H23" s="334"/>
      <c r="I23" s="334"/>
      <c r="J23" s="334"/>
      <c r="K23" s="273"/>
      <c r="L23" s="273"/>
    </row>
    <row r="24" spans="1:16" ht="62" x14ac:dyDescent="0.35">
      <c r="B24" s="272" t="s">
        <v>1663</v>
      </c>
      <c r="C24" s="270" t="s">
        <v>128</v>
      </c>
      <c r="D24" s="269" t="s">
        <v>1662</v>
      </c>
      <c r="E24" s="269" t="s">
        <v>1661</v>
      </c>
      <c r="F24" s="271" t="s">
        <v>1660</v>
      </c>
      <c r="G24" s="270" t="s">
        <v>1714</v>
      </c>
      <c r="H24" s="269" t="s">
        <v>1660</v>
      </c>
      <c r="I24" s="269" t="s">
        <v>1659</v>
      </c>
      <c r="J24" s="268" t="s">
        <v>1658</v>
      </c>
      <c r="K24" s="266" t="s">
        <v>1657</v>
      </c>
      <c r="L24" s="266" t="s">
        <v>1656</v>
      </c>
      <c r="M24" s="266" t="s">
        <v>1655</v>
      </c>
      <c r="N24" s="266" t="s">
        <v>850</v>
      </c>
      <c r="O24" s="267" t="s">
        <v>1654</v>
      </c>
      <c r="P24" s="266" t="s">
        <v>1653</v>
      </c>
    </row>
    <row r="25" spans="1:16" ht="15.5" hidden="1" x14ac:dyDescent="0.25">
      <c r="B25" s="233" t="s">
        <v>1652</v>
      </c>
      <c r="C25" s="257"/>
      <c r="D25" s="256"/>
      <c r="E25" s="256"/>
      <c r="F25" s="258"/>
      <c r="G25" s="257"/>
      <c r="H25" s="256"/>
      <c r="I25" s="256"/>
      <c r="J25" s="258"/>
      <c r="K25" s="265"/>
      <c r="L25" s="265"/>
    </row>
    <row r="26" spans="1:16" hidden="1" x14ac:dyDescent="0.25">
      <c r="B26" s="263" t="s">
        <v>1651</v>
      </c>
      <c r="C26" s="243" t="s">
        <v>1534</v>
      </c>
      <c r="D26" s="69">
        <f t="shared" ref="D26:D32" si="0">1/F26</f>
        <v>1.2649110640673518</v>
      </c>
      <c r="E26" s="254">
        <f>G26/40</f>
        <v>9.75E-3</v>
      </c>
      <c r="F26" s="252">
        <f>H26/SQRT(40)</f>
        <v>0.79056941504209477</v>
      </c>
      <c r="G26" s="243">
        <v>0.39</v>
      </c>
      <c r="H26" s="250">
        <v>5</v>
      </c>
      <c r="I26" s="250">
        <f t="shared" ref="I26:I32" si="1">1.56* H26^2</f>
        <v>39</v>
      </c>
      <c r="J26" s="249">
        <f t="shared" ref="J26:J32" si="2">G26*2/I26</f>
        <v>0.02</v>
      </c>
      <c r="K26" s="217"/>
      <c r="L26" s="217"/>
      <c r="M26" t="s">
        <v>1537</v>
      </c>
    </row>
    <row r="27" spans="1:16" hidden="1" x14ac:dyDescent="0.25">
      <c r="B27" s="263" t="s">
        <v>1650</v>
      </c>
      <c r="C27" s="243" t="s">
        <v>1534</v>
      </c>
      <c r="D27" s="69">
        <f t="shared" si="0"/>
        <v>0.79056941504209477</v>
      </c>
      <c r="E27" s="250">
        <f>G27/40</f>
        <v>2.5000000000000001E-2</v>
      </c>
      <c r="F27" s="252">
        <f>H27/SQRT(40)</f>
        <v>1.2649110640673518</v>
      </c>
      <c r="G27" s="243">
        <v>1</v>
      </c>
      <c r="H27" s="250">
        <v>8</v>
      </c>
      <c r="I27" s="259">
        <f t="shared" si="1"/>
        <v>99.84</v>
      </c>
      <c r="J27" s="249">
        <f t="shared" si="2"/>
        <v>2.003205128205128E-2</v>
      </c>
      <c r="K27" s="217"/>
      <c r="L27" s="217"/>
      <c r="M27" t="s">
        <v>1537</v>
      </c>
    </row>
    <row r="28" spans="1:16" hidden="1" x14ac:dyDescent="0.25">
      <c r="B28" s="263" t="s">
        <v>1649</v>
      </c>
      <c r="C28" s="243" t="s">
        <v>1534</v>
      </c>
      <c r="D28" s="69">
        <f t="shared" si="0"/>
        <v>0.45175395145262565</v>
      </c>
      <c r="E28" s="254">
        <f>G28/40</f>
        <v>7.6249999999999998E-2</v>
      </c>
      <c r="F28" s="252">
        <f>H28/SQRT(40)</f>
        <v>2.2135943621178655</v>
      </c>
      <c r="G28" s="243">
        <v>3.05</v>
      </c>
      <c r="H28" s="250">
        <v>14</v>
      </c>
      <c r="I28" s="259">
        <f t="shared" si="1"/>
        <v>305.76</v>
      </c>
      <c r="J28" s="249">
        <f t="shared" si="2"/>
        <v>1.9950287807430665E-2</v>
      </c>
      <c r="K28" s="217"/>
      <c r="L28" s="217"/>
      <c r="M28" t="s">
        <v>1537</v>
      </c>
    </row>
    <row r="29" spans="1:16" hidden="1" x14ac:dyDescent="0.25">
      <c r="B29" s="263" t="s">
        <v>1648</v>
      </c>
      <c r="C29" s="243" t="s">
        <v>1534</v>
      </c>
      <c r="D29" s="69">
        <f t="shared" si="0"/>
        <v>0.35136418446315332</v>
      </c>
      <c r="E29" s="254">
        <f>G29/40</f>
        <v>0.1265</v>
      </c>
      <c r="F29" s="252">
        <f>H29/SQRT(40)</f>
        <v>2.8460498941515411</v>
      </c>
      <c r="G29" s="243">
        <v>5.0599999999999996</v>
      </c>
      <c r="H29" s="250">
        <v>18</v>
      </c>
      <c r="I29" s="259">
        <f t="shared" si="1"/>
        <v>505.44</v>
      </c>
      <c r="J29" s="249">
        <f t="shared" si="2"/>
        <v>2.0022158911047798E-2</v>
      </c>
      <c r="K29" s="217"/>
      <c r="L29" s="217"/>
      <c r="M29" t="s">
        <v>1537</v>
      </c>
    </row>
    <row r="30" spans="1:16" hidden="1" x14ac:dyDescent="0.25">
      <c r="B30" s="263" t="s">
        <v>1647</v>
      </c>
      <c r="C30" s="243" t="s">
        <v>1534</v>
      </c>
      <c r="D30" s="69">
        <f t="shared" si="0"/>
        <v>0.57495957457606905</v>
      </c>
      <c r="E30" s="254">
        <f>G30/40</f>
        <v>4.7190000000000003E-2</v>
      </c>
      <c r="F30" s="252">
        <f>H30/SQRT(40)</f>
        <v>1.7392527130926085</v>
      </c>
      <c r="G30" s="264">
        <f>0.02/2*I30</f>
        <v>1.8876000000000002</v>
      </c>
      <c r="H30" s="66">
        <v>11</v>
      </c>
      <c r="I30" s="259">
        <f t="shared" si="1"/>
        <v>188.76000000000002</v>
      </c>
      <c r="J30" s="249">
        <f t="shared" si="2"/>
        <v>0.02</v>
      </c>
      <c r="K30" s="217"/>
      <c r="L30" s="217"/>
      <c r="M30" t="s">
        <v>1537</v>
      </c>
    </row>
    <row r="31" spans="1:16" hidden="1" x14ac:dyDescent="0.25">
      <c r="B31" s="263" t="s">
        <v>1646</v>
      </c>
      <c r="C31" s="243" t="s">
        <v>1531</v>
      </c>
      <c r="D31" s="69">
        <f t="shared" si="0"/>
        <v>0.58139534883720934</v>
      </c>
      <c r="E31" s="262">
        <f>0.145/2</f>
        <v>7.2499999999999995E-2</v>
      </c>
      <c r="F31" s="261">
        <v>1.72</v>
      </c>
      <c r="G31" s="65">
        <f>E31*40*2</f>
        <v>5.8</v>
      </c>
      <c r="H31" s="260">
        <f>F31*SQRT(40)</f>
        <v>10.878235150979226</v>
      </c>
      <c r="I31" s="259">
        <f t="shared" si="1"/>
        <v>184.60416000000004</v>
      </c>
      <c r="J31" s="249">
        <f t="shared" si="2"/>
        <v>6.2837153832286316E-2</v>
      </c>
      <c r="L31" s="217"/>
      <c r="M31" t="s">
        <v>1537</v>
      </c>
      <c r="P31" s="217" t="s">
        <v>1628</v>
      </c>
    </row>
    <row r="32" spans="1:16" hidden="1" x14ac:dyDescent="0.25">
      <c r="B32" s="263" t="s">
        <v>1645</v>
      </c>
      <c r="C32" s="243" t="s">
        <v>1531</v>
      </c>
      <c r="D32" s="69">
        <f t="shared" si="0"/>
        <v>0.58139534883720934</v>
      </c>
      <c r="E32" s="262">
        <f>0.145/2</f>
        <v>7.2499999999999995E-2</v>
      </c>
      <c r="F32" s="261">
        <v>1.72</v>
      </c>
      <c r="G32" s="65">
        <f>E32*40*2</f>
        <v>5.8</v>
      </c>
      <c r="H32" s="260">
        <f>F32*SQRT(40)</f>
        <v>10.878235150979226</v>
      </c>
      <c r="I32" s="259">
        <f t="shared" si="1"/>
        <v>184.60416000000004</v>
      </c>
      <c r="J32" s="249">
        <f t="shared" si="2"/>
        <v>6.2837153832286316E-2</v>
      </c>
      <c r="K32" s="217" t="s">
        <v>164</v>
      </c>
      <c r="L32" s="217"/>
      <c r="M32" t="s">
        <v>1545</v>
      </c>
      <c r="N32" t="s">
        <v>1635</v>
      </c>
      <c r="O32" t="s">
        <v>1644</v>
      </c>
    </row>
    <row r="33" spans="2:16" hidden="1" x14ac:dyDescent="0.25">
      <c r="B33" s="263"/>
      <c r="C33" s="243"/>
      <c r="D33" s="69"/>
      <c r="E33" s="66"/>
      <c r="F33" s="67"/>
      <c r="G33" s="65"/>
      <c r="H33" s="66"/>
      <c r="I33" s="66"/>
      <c r="J33" s="249"/>
      <c r="K33" s="217"/>
      <c r="L33" s="217"/>
    </row>
    <row r="34" spans="2:16" ht="15.5" hidden="1" x14ac:dyDescent="0.25">
      <c r="B34" s="233" t="s">
        <v>1643</v>
      </c>
      <c r="C34" s="257"/>
      <c r="D34" s="256"/>
      <c r="E34" s="256"/>
      <c r="F34" s="258"/>
      <c r="G34" s="257"/>
      <c r="H34" s="256"/>
      <c r="I34" s="256"/>
      <c r="J34" s="255"/>
      <c r="K34" s="228"/>
      <c r="L34" s="228"/>
    </row>
    <row r="35" spans="2:16" hidden="1" x14ac:dyDescent="0.25">
      <c r="B35" s="11" t="s">
        <v>1642</v>
      </c>
      <c r="C35" s="243" t="s">
        <v>1534</v>
      </c>
      <c r="D35" s="69">
        <f>1/F35</f>
        <v>1.0540925533894598</v>
      </c>
      <c r="E35" s="254">
        <f>G35/40</f>
        <v>2.8080000000000004E-2</v>
      </c>
      <c r="F35" s="252">
        <f>H35/SQRT(40)</f>
        <v>0.94868329805051377</v>
      </c>
      <c r="G35" s="251">
        <f>I35*J35</f>
        <v>1.1232000000000002</v>
      </c>
      <c r="H35" s="66">
        <v>6</v>
      </c>
      <c r="I35" s="250">
        <f>1.56* H35^2</f>
        <v>56.160000000000004</v>
      </c>
      <c r="J35" s="249">
        <v>0.02</v>
      </c>
      <c r="K35" s="217"/>
      <c r="L35" s="217"/>
      <c r="M35" t="s">
        <v>1537</v>
      </c>
    </row>
    <row r="36" spans="2:16" hidden="1" x14ac:dyDescent="0.25">
      <c r="B36" s="11" t="s">
        <v>1641</v>
      </c>
      <c r="C36" s="243" t="s">
        <v>1534</v>
      </c>
      <c r="D36" s="69">
        <f>1/F36</f>
        <v>0.63245553203367588</v>
      </c>
      <c r="E36" s="254">
        <f>G36/40</f>
        <v>7.8E-2</v>
      </c>
      <c r="F36" s="252">
        <f>H36/SQRT(40)</f>
        <v>1.5811388300841895</v>
      </c>
      <c r="G36" s="251">
        <f t="shared" ref="G36:G38" si="3">I36*J36</f>
        <v>3.12</v>
      </c>
      <c r="H36" s="66">
        <v>10</v>
      </c>
      <c r="I36" s="250">
        <f>1.56* H36^2</f>
        <v>156</v>
      </c>
      <c r="J36" s="249">
        <v>0.02</v>
      </c>
      <c r="K36" s="217"/>
      <c r="L36" s="217"/>
      <c r="M36" t="s">
        <v>1537</v>
      </c>
    </row>
    <row r="37" spans="2:16" hidden="1" x14ac:dyDescent="0.25">
      <c r="B37" s="11" t="s">
        <v>1640</v>
      </c>
      <c r="C37" s="243" t="s">
        <v>1534</v>
      </c>
      <c r="D37" s="69">
        <f>1/F37</f>
        <v>0.45175395145262565</v>
      </c>
      <c r="E37" s="254">
        <f>G37/40</f>
        <v>0.15287999999999999</v>
      </c>
      <c r="F37" s="252">
        <f>H37/SQRT(40)</f>
        <v>2.2135943621178655</v>
      </c>
      <c r="G37" s="251">
        <f t="shared" si="3"/>
        <v>6.1151999999999997</v>
      </c>
      <c r="H37" s="66">
        <v>14</v>
      </c>
      <c r="I37" s="250">
        <f>1.56* H37^2</f>
        <v>305.76</v>
      </c>
      <c r="J37" s="249">
        <v>0.02</v>
      </c>
      <c r="K37" s="217"/>
      <c r="L37" s="217"/>
      <c r="M37" t="s">
        <v>1537</v>
      </c>
    </row>
    <row r="38" spans="2:16" hidden="1" x14ac:dyDescent="0.25">
      <c r="B38" s="11" t="s">
        <v>1639</v>
      </c>
      <c r="C38" s="243" t="s">
        <v>1534</v>
      </c>
      <c r="D38" s="69">
        <f>1/F38</f>
        <v>0.37203266590216233</v>
      </c>
      <c r="E38" s="254">
        <f>G38/40</f>
        <v>0.22542000000000004</v>
      </c>
      <c r="F38" s="252">
        <f>H38/SQRT(40)</f>
        <v>2.6879360111431221</v>
      </c>
      <c r="G38" s="251">
        <f t="shared" si="3"/>
        <v>9.0168000000000017</v>
      </c>
      <c r="H38" s="66">
        <v>17</v>
      </c>
      <c r="I38" s="250">
        <f>1.56* H38^2</f>
        <v>450.84000000000003</v>
      </c>
      <c r="J38" s="249">
        <v>0.02</v>
      </c>
      <c r="K38" s="217"/>
      <c r="L38" s="217"/>
      <c r="M38" t="s">
        <v>1537</v>
      </c>
    </row>
    <row r="39" spans="2:16" hidden="1" x14ac:dyDescent="0.25">
      <c r="B39" s="11" t="s">
        <v>1638</v>
      </c>
      <c r="C39" s="243" t="s">
        <v>1534</v>
      </c>
      <c r="D39" s="66"/>
      <c r="E39" s="66"/>
      <c r="F39" s="67"/>
      <c r="G39" s="65"/>
      <c r="H39" s="66"/>
      <c r="I39" s="66"/>
      <c r="J39" s="249"/>
      <c r="K39" s="217"/>
      <c r="L39" s="217"/>
      <c r="M39" t="s">
        <v>1537</v>
      </c>
    </row>
    <row r="40" spans="2:16" ht="13" hidden="1" x14ac:dyDescent="0.3">
      <c r="B40" s="11" t="s">
        <v>1637</v>
      </c>
      <c r="C40" s="243" t="s">
        <v>1531</v>
      </c>
      <c r="D40" s="69">
        <f>1/F40</f>
        <v>0.51020408163265307</v>
      </c>
      <c r="E40" s="235">
        <f>0.196/2</f>
        <v>9.8000000000000004E-2</v>
      </c>
      <c r="F40" s="241">
        <v>1.96</v>
      </c>
      <c r="G40" s="65">
        <f>E40*40*2</f>
        <v>7.84</v>
      </c>
      <c r="H40" s="260">
        <f>F40*SQRT(40)</f>
        <v>12.396128427860047</v>
      </c>
      <c r="I40" s="259">
        <f>1.56* H40^2</f>
        <v>239.71583999999999</v>
      </c>
      <c r="J40" s="249">
        <f>G40*2/I40</f>
        <v>6.541077969649399E-2</v>
      </c>
      <c r="K40" s="217" t="s">
        <v>1635</v>
      </c>
      <c r="L40" s="217"/>
      <c r="M40" t="s">
        <v>1537</v>
      </c>
      <c r="N40" t="s">
        <v>1635</v>
      </c>
      <c r="P40" s="217" t="s">
        <v>1628</v>
      </c>
    </row>
    <row r="41" spans="2:16" ht="13" hidden="1" x14ac:dyDescent="0.3">
      <c r="B41" s="11" t="s">
        <v>1636</v>
      </c>
      <c r="C41" s="243" t="s">
        <v>1531</v>
      </c>
      <c r="D41" s="69">
        <f>1/F41</f>
        <v>0.51020408163265307</v>
      </c>
      <c r="E41" s="235">
        <f>0.196/2</f>
        <v>9.8000000000000004E-2</v>
      </c>
      <c r="F41" s="241">
        <v>1.96</v>
      </c>
      <c r="G41" s="65">
        <f>E41*40*2</f>
        <v>7.84</v>
      </c>
      <c r="H41" s="260">
        <f>F41*SQRT(40)</f>
        <v>12.396128427860047</v>
      </c>
      <c r="I41" s="259">
        <f>1.56* H41^2</f>
        <v>239.71583999999999</v>
      </c>
      <c r="J41" s="249">
        <f>G41*2/I41</f>
        <v>6.541077969649399E-2</v>
      </c>
      <c r="K41" s="217" t="s">
        <v>164</v>
      </c>
      <c r="L41" s="217"/>
      <c r="M41" t="s">
        <v>1545</v>
      </c>
      <c r="N41" t="s">
        <v>1635</v>
      </c>
    </row>
    <row r="42" spans="2:16" hidden="1" x14ac:dyDescent="0.25">
      <c r="C42" s="65"/>
      <c r="D42" s="66"/>
      <c r="E42" s="66"/>
      <c r="F42" s="67"/>
      <c r="G42" s="65"/>
      <c r="H42" s="66"/>
      <c r="I42" s="66"/>
      <c r="J42" s="249"/>
      <c r="K42" s="217"/>
      <c r="L42" s="217"/>
    </row>
    <row r="43" spans="2:16" ht="15.5" hidden="1" x14ac:dyDescent="0.25">
      <c r="B43" s="233" t="s">
        <v>1634</v>
      </c>
      <c r="C43" s="257"/>
      <c r="D43" s="256"/>
      <c r="E43" s="256"/>
      <c r="F43" s="258"/>
      <c r="G43" s="257"/>
      <c r="H43" s="256"/>
      <c r="I43" s="256"/>
      <c r="J43" s="255"/>
      <c r="K43" s="228"/>
      <c r="L43" s="228"/>
    </row>
    <row r="44" spans="2:16" hidden="1" x14ac:dyDescent="0.25">
      <c r="B44" s="11" t="s">
        <v>1633</v>
      </c>
      <c r="C44" s="243" t="s">
        <v>1534</v>
      </c>
      <c r="D44" s="69">
        <f>1/F44</f>
        <v>0.90350790290525129</v>
      </c>
      <c r="E44" s="254">
        <f>G44/40</f>
        <v>1.9109999999999999E-2</v>
      </c>
      <c r="F44" s="252">
        <f>H44/SQRT(40)</f>
        <v>1.1067971810589328</v>
      </c>
      <c r="G44" s="251">
        <f t="shared" ref="G44:G47" si="4">I44*J44</f>
        <v>0.76439999999999997</v>
      </c>
      <c r="H44" s="66">
        <v>7</v>
      </c>
      <c r="I44" s="250">
        <f>1.56* H44^2</f>
        <v>76.44</v>
      </c>
      <c r="J44" s="249">
        <v>0.01</v>
      </c>
      <c r="K44" s="217"/>
      <c r="L44" s="217"/>
      <c r="M44" t="s">
        <v>1537</v>
      </c>
    </row>
    <row r="45" spans="2:16" x14ac:dyDescent="0.25">
      <c r="B45" s="11" t="s">
        <v>1632</v>
      </c>
      <c r="C45" s="243" t="s">
        <v>1534</v>
      </c>
      <c r="D45" s="69">
        <f>1/F45</f>
        <v>0.52704627669472992</v>
      </c>
      <c r="E45" s="254">
        <f>G45/40</f>
        <v>5.6160000000000009E-2</v>
      </c>
      <c r="F45" s="252">
        <f>H45/SQRT(40)</f>
        <v>1.8973665961010275</v>
      </c>
      <c r="G45" s="251">
        <f t="shared" si="4"/>
        <v>2.2464000000000004</v>
      </c>
      <c r="H45" s="66">
        <v>12</v>
      </c>
      <c r="I45" s="250">
        <f>1.56* H45^2</f>
        <v>224.64000000000001</v>
      </c>
      <c r="J45" s="249">
        <v>0.01</v>
      </c>
      <c r="K45" s="217"/>
      <c r="L45" s="217"/>
      <c r="M45" t="s">
        <v>1537</v>
      </c>
    </row>
    <row r="46" spans="2:16" hidden="1" x14ac:dyDescent="0.25">
      <c r="B46" s="11" t="s">
        <v>1631</v>
      </c>
      <c r="C46" s="243" t="s">
        <v>1534</v>
      </c>
      <c r="D46" s="69">
        <f>1/F46</f>
        <v>0.37203266590216233</v>
      </c>
      <c r="E46" s="254">
        <f>G46/40</f>
        <v>0.11271000000000002</v>
      </c>
      <c r="F46" s="252">
        <f>H46/SQRT(40)</f>
        <v>2.6879360111431221</v>
      </c>
      <c r="G46" s="251">
        <f t="shared" si="4"/>
        <v>4.5084000000000009</v>
      </c>
      <c r="H46" s="66">
        <v>17</v>
      </c>
      <c r="I46" s="250">
        <f>1.56* H46^2</f>
        <v>450.84000000000003</v>
      </c>
      <c r="J46" s="249">
        <v>0.01</v>
      </c>
      <c r="K46" s="217"/>
      <c r="L46" s="217"/>
      <c r="M46" t="s">
        <v>1537</v>
      </c>
    </row>
    <row r="47" spans="2:16" hidden="1" x14ac:dyDescent="0.25">
      <c r="B47" s="11" t="s">
        <v>1630</v>
      </c>
      <c r="C47" s="243" t="s">
        <v>1534</v>
      </c>
      <c r="D47" s="69">
        <f>1/F47</f>
        <v>0.3011693009684171</v>
      </c>
      <c r="E47" s="254">
        <f>G47/40</f>
        <v>0.17199000000000003</v>
      </c>
      <c r="F47" s="252">
        <f>H47/SQRT(40)</f>
        <v>3.3203915431767981</v>
      </c>
      <c r="G47" s="251">
        <f t="shared" si="4"/>
        <v>6.8796000000000008</v>
      </c>
      <c r="H47" s="66">
        <v>21</v>
      </c>
      <c r="I47" s="250">
        <f>1.56* H47^2</f>
        <v>687.96</v>
      </c>
      <c r="J47" s="249">
        <v>0.01</v>
      </c>
      <c r="K47" s="217"/>
      <c r="L47" s="217"/>
      <c r="M47" t="s">
        <v>1537</v>
      </c>
    </row>
    <row r="48" spans="2:16" hidden="1" x14ac:dyDescent="0.25">
      <c r="B48" s="11" t="s">
        <v>1629</v>
      </c>
      <c r="C48" s="243" t="s">
        <v>1531</v>
      </c>
      <c r="D48" s="69">
        <f>1/F48</f>
        <v>0.81300813008130079</v>
      </c>
      <c r="E48" s="262">
        <v>0.02</v>
      </c>
      <c r="F48" s="261">
        <v>1.23</v>
      </c>
      <c r="G48" s="65">
        <f>E48*40*2</f>
        <v>1.6</v>
      </c>
      <c r="H48" s="260">
        <f>F48*SQRT(40)</f>
        <v>7.7792030440142135</v>
      </c>
      <c r="I48" s="259">
        <f>1.56* H48^2</f>
        <v>94.404960000000017</v>
      </c>
      <c r="J48" s="249">
        <f>G48*2/I48</f>
        <v>3.3896524080938115E-2</v>
      </c>
      <c r="K48" s="217" t="s">
        <v>1635</v>
      </c>
      <c r="L48" s="217"/>
      <c r="M48" t="s">
        <v>1537</v>
      </c>
      <c r="N48" t="s">
        <v>1635</v>
      </c>
      <c r="P48" s="217" t="s">
        <v>1628</v>
      </c>
    </row>
    <row r="49" spans="2:16" hidden="1" x14ac:dyDescent="0.25">
      <c r="C49" s="65"/>
      <c r="D49" s="66"/>
      <c r="E49" s="66"/>
      <c r="F49" s="67"/>
      <c r="G49" s="65"/>
      <c r="H49" s="66"/>
      <c r="I49" s="66"/>
      <c r="J49" s="249"/>
      <c r="K49" s="217"/>
      <c r="L49" s="217"/>
    </row>
    <row r="50" spans="2:16" ht="15.5" hidden="1" x14ac:dyDescent="0.25">
      <c r="B50" s="233" t="s">
        <v>1627</v>
      </c>
      <c r="C50" s="257"/>
      <c r="D50" s="256"/>
      <c r="E50" s="256"/>
      <c r="F50" s="258"/>
      <c r="G50" s="257"/>
      <c r="H50" s="256"/>
      <c r="I50" s="256"/>
      <c r="J50" s="255"/>
      <c r="K50" s="228"/>
      <c r="L50" s="228"/>
    </row>
    <row r="51" spans="2:16" hidden="1" x14ac:dyDescent="0.25">
      <c r="B51" s="11" t="s">
        <v>1626</v>
      </c>
      <c r="C51" s="243" t="s">
        <v>1534</v>
      </c>
      <c r="D51" s="69">
        <v>1.85</v>
      </c>
      <c r="E51" s="254">
        <f>G51/40</f>
        <v>1.3674214755295835E-2</v>
      </c>
      <c r="F51" s="252">
        <f>1/D51</f>
        <v>0.54054054054054046</v>
      </c>
      <c r="G51" s="251">
        <f t="shared" ref="G51:G54" si="5">I51*J51</f>
        <v>0.54696859021183342</v>
      </c>
      <c r="H51" s="66">
        <f>F51*SQRT(40)</f>
        <v>3.4186785515333828</v>
      </c>
      <c r="I51" s="253">
        <f>1.56* H51^2</f>
        <v>18.232286340394449</v>
      </c>
      <c r="J51" s="249">
        <v>0.03</v>
      </c>
      <c r="K51" s="217"/>
      <c r="L51" s="217"/>
      <c r="M51" t="s">
        <v>1537</v>
      </c>
    </row>
    <row r="52" spans="2:16" ht="13" hidden="1" x14ac:dyDescent="0.3">
      <c r="B52" s="11" t="s">
        <v>1625</v>
      </c>
      <c r="C52" s="243" t="s">
        <v>1534</v>
      </c>
      <c r="D52" s="76">
        <f>1/F52</f>
        <v>0.70272836892630663</v>
      </c>
      <c r="E52" s="70">
        <f>G52/40</f>
        <v>9.4769999999999993E-2</v>
      </c>
      <c r="F52" s="252">
        <f>H52/SQRT(40)</f>
        <v>1.4230249470757705</v>
      </c>
      <c r="G52" s="251">
        <f t="shared" si="5"/>
        <v>3.7907999999999999</v>
      </c>
      <c r="H52" s="66">
        <v>9</v>
      </c>
      <c r="I52" s="250">
        <f>1.56* H52^2</f>
        <v>126.36</v>
      </c>
      <c r="J52" s="249">
        <v>0.03</v>
      </c>
      <c r="K52" s="217"/>
      <c r="L52" s="217"/>
      <c r="M52" t="s">
        <v>1537</v>
      </c>
    </row>
    <row r="53" spans="2:16" ht="13" hidden="1" x14ac:dyDescent="0.3">
      <c r="B53" s="11" t="s">
        <v>1624</v>
      </c>
      <c r="C53" s="243" t="s">
        <v>1534</v>
      </c>
      <c r="D53" s="76">
        <f>1/F53</f>
        <v>0.48650425541051989</v>
      </c>
      <c r="E53" s="70">
        <f>G53/40</f>
        <v>0.19772999999999999</v>
      </c>
      <c r="F53" s="252">
        <f>H53/SQRT(40)</f>
        <v>2.0554804791094465</v>
      </c>
      <c r="G53" s="251">
        <f t="shared" si="5"/>
        <v>7.9091999999999993</v>
      </c>
      <c r="H53" s="66">
        <v>13</v>
      </c>
      <c r="I53" s="250">
        <f>1.56* H53^2</f>
        <v>263.64</v>
      </c>
      <c r="J53" s="249">
        <v>0.03</v>
      </c>
      <c r="K53" s="217"/>
      <c r="L53" s="217"/>
      <c r="M53" t="s">
        <v>1537</v>
      </c>
    </row>
    <row r="54" spans="2:16" ht="13.5" thickBot="1" x14ac:dyDescent="0.35">
      <c r="B54" s="11" t="s">
        <v>1623</v>
      </c>
      <c r="C54" s="248" t="s">
        <v>1534</v>
      </c>
      <c r="D54" s="247">
        <f>1/F54</f>
        <v>0.39528470752104738</v>
      </c>
      <c r="E54" s="246">
        <f>G54/40</f>
        <v>0.29952000000000001</v>
      </c>
      <c r="F54" s="245">
        <f>H54/SQRT(40)</f>
        <v>2.5298221281347035</v>
      </c>
      <c r="G54" s="251">
        <f t="shared" si="5"/>
        <v>11.9808</v>
      </c>
      <c r="H54" s="78">
        <v>16</v>
      </c>
      <c r="I54" s="240">
        <f>1.56* H54^2</f>
        <v>399.36</v>
      </c>
      <c r="J54" s="244">
        <v>0.03</v>
      </c>
      <c r="K54" s="217"/>
      <c r="L54" s="217"/>
      <c r="M54" t="s">
        <v>1537</v>
      </c>
    </row>
    <row r="55" spans="2:16" ht="13.5" hidden="1" thickBot="1" x14ac:dyDescent="0.35">
      <c r="B55" s="11" t="s">
        <v>1622</v>
      </c>
      <c r="C55" s="243" t="s">
        <v>1531</v>
      </c>
      <c r="D55" s="71">
        <f>1/F55</f>
        <v>0.42194092827004215</v>
      </c>
      <c r="E55" s="242">
        <f>0.273/2</f>
        <v>0.13650000000000001</v>
      </c>
      <c r="F55">
        <v>2.37</v>
      </c>
      <c r="G55" s="65">
        <f>E55*40*2</f>
        <v>10.920000000000002</v>
      </c>
      <c r="H55">
        <f>F55*SQRT(40)</f>
        <v>14.989196109198119</v>
      </c>
      <c r="I55" s="240">
        <f>1.56* H55^2</f>
        <v>350.49456000000004</v>
      </c>
      <c r="J55" s="74">
        <f>2*G55/I55</f>
        <v>6.2311951432284712E-2</v>
      </c>
      <c r="K55" s="74"/>
      <c r="L55" s="74"/>
      <c r="M55" t="s">
        <v>1537</v>
      </c>
      <c r="N55" t="s">
        <v>1635</v>
      </c>
      <c r="P55" t="s">
        <v>1621</v>
      </c>
    </row>
    <row r="56" spans="2:16" hidden="1" x14ac:dyDescent="0.25"/>
    <row r="57" spans="2:16" ht="15.5" hidden="1" x14ac:dyDescent="0.25">
      <c r="B57" s="233" t="s">
        <v>1620</v>
      </c>
      <c r="C57" s="231"/>
      <c r="D57" s="230"/>
      <c r="E57" s="230"/>
      <c r="F57" s="232"/>
      <c r="G57" s="231"/>
      <c r="H57" s="230"/>
      <c r="I57" s="230"/>
      <c r="J57" s="229"/>
      <c r="K57" s="228"/>
      <c r="L57" s="228"/>
    </row>
    <row r="58" spans="2:16" ht="13" hidden="1" x14ac:dyDescent="0.3">
      <c r="B58" s="11" t="s">
        <v>1619</v>
      </c>
      <c r="C58" s="224" t="s">
        <v>1534</v>
      </c>
      <c r="D58" s="223">
        <f t="shared" ref="D58:D63" si="6">1/F58</f>
        <v>1.0540925533894598</v>
      </c>
      <c r="E58" s="222">
        <f>G58/40</f>
        <v>4.2120000000000005E-2</v>
      </c>
      <c r="F58" s="221">
        <f>H58/SQRT(40)</f>
        <v>0.94868329805051377</v>
      </c>
      <c r="G58" s="251">
        <f t="shared" ref="G58:G62" si="7">I58*J58</f>
        <v>1.6848000000000001</v>
      </c>
      <c r="H58" s="199">
        <v>6</v>
      </c>
      <c r="I58" s="239">
        <f t="shared" ref="I58:I63" si="8">1.56* H58^2</f>
        <v>56.160000000000004</v>
      </c>
      <c r="J58" s="218">
        <v>0.03</v>
      </c>
      <c r="K58" s="217"/>
      <c r="L58" s="217"/>
      <c r="M58" t="s">
        <v>1537</v>
      </c>
    </row>
    <row r="59" spans="2:16" ht="13" hidden="1" x14ac:dyDescent="0.3">
      <c r="B59" s="11" t="s">
        <v>1618</v>
      </c>
      <c r="C59" s="224" t="s">
        <v>1534</v>
      </c>
      <c r="D59" s="223">
        <f t="shared" si="6"/>
        <v>0.79056941504209477</v>
      </c>
      <c r="E59" s="222">
        <f>G59/40</f>
        <v>7.4880000000000002E-2</v>
      </c>
      <c r="F59" s="221">
        <f>H59/SQRT(40)</f>
        <v>1.2649110640673518</v>
      </c>
      <c r="G59" s="251">
        <f t="shared" si="7"/>
        <v>2.9952000000000001</v>
      </c>
      <c r="H59" s="225">
        <v>8</v>
      </c>
      <c r="I59" s="2">
        <f t="shared" si="8"/>
        <v>99.84</v>
      </c>
      <c r="J59" s="218">
        <v>0.03</v>
      </c>
      <c r="K59" s="217"/>
      <c r="L59" s="217"/>
      <c r="M59" t="s">
        <v>1537</v>
      </c>
    </row>
    <row r="60" spans="2:16" ht="13" x14ac:dyDescent="0.3">
      <c r="B60" s="11" t="s">
        <v>1617</v>
      </c>
      <c r="C60" s="224" t="s">
        <v>1534</v>
      </c>
      <c r="D60" s="223">
        <f t="shared" si="6"/>
        <v>0.52704627669472992</v>
      </c>
      <c r="E60" s="222">
        <f>G60/40</f>
        <v>0.16848000000000002</v>
      </c>
      <c r="F60" s="221">
        <f>H60/SQRT(40)</f>
        <v>1.8973665961010275</v>
      </c>
      <c r="G60" s="251">
        <f t="shared" si="7"/>
        <v>6.7392000000000003</v>
      </c>
      <c r="H60" s="225">
        <v>12</v>
      </c>
      <c r="I60" s="2">
        <f t="shared" si="8"/>
        <v>224.64000000000001</v>
      </c>
      <c r="J60" s="218">
        <v>0.03</v>
      </c>
      <c r="K60" s="217"/>
      <c r="L60" s="217"/>
      <c r="M60" t="s">
        <v>1537</v>
      </c>
    </row>
    <row r="61" spans="2:16" ht="13" x14ac:dyDescent="0.3">
      <c r="B61" s="11" t="s">
        <v>1616</v>
      </c>
      <c r="C61" s="224" t="s">
        <v>1534</v>
      </c>
      <c r="D61" s="223">
        <f t="shared" si="6"/>
        <v>0.52704627669472992</v>
      </c>
      <c r="E61" s="222">
        <f>G61/40</f>
        <v>0.16848000000000002</v>
      </c>
      <c r="F61" s="221">
        <f>H61/SQRT(40)</f>
        <v>1.8973665961010275</v>
      </c>
      <c r="G61" s="251">
        <f t="shared" si="7"/>
        <v>6.7392000000000003</v>
      </c>
      <c r="H61" s="225">
        <v>12</v>
      </c>
      <c r="I61" s="2">
        <f t="shared" si="8"/>
        <v>224.64000000000001</v>
      </c>
      <c r="J61" s="218">
        <v>0.03</v>
      </c>
      <c r="K61" s="217"/>
      <c r="L61" s="217"/>
      <c r="M61" t="s">
        <v>1537</v>
      </c>
    </row>
    <row r="62" spans="2:16" ht="13" hidden="1" x14ac:dyDescent="0.3">
      <c r="B62" s="11" t="s">
        <v>1615</v>
      </c>
      <c r="C62" s="224" t="s">
        <v>1534</v>
      </c>
      <c r="D62" s="223">
        <f t="shared" si="6"/>
        <v>0.45175395145262565</v>
      </c>
      <c r="E62" s="222">
        <f>G62/40</f>
        <v>0.22931999999999997</v>
      </c>
      <c r="F62" s="221">
        <f>H62/SQRT(40)</f>
        <v>2.2135943621178655</v>
      </c>
      <c r="G62" s="251">
        <f t="shared" si="7"/>
        <v>9.1727999999999987</v>
      </c>
      <c r="H62" s="225">
        <v>14</v>
      </c>
      <c r="I62" s="2">
        <f t="shared" si="8"/>
        <v>305.76</v>
      </c>
      <c r="J62" s="218">
        <v>0.03</v>
      </c>
      <c r="K62" s="217"/>
      <c r="L62" s="217"/>
      <c r="M62" t="s">
        <v>1537</v>
      </c>
    </row>
    <row r="63" spans="2:16" ht="13.5" hidden="1" thickBot="1" x14ac:dyDescent="0.35">
      <c r="B63" s="11" t="s">
        <v>1614</v>
      </c>
      <c r="C63" s="226" t="s">
        <v>1531</v>
      </c>
      <c r="D63" s="223">
        <f t="shared" si="6"/>
        <v>0.51020408163265307</v>
      </c>
      <c r="E63" s="235">
        <f>0.196/2</f>
        <v>9.8000000000000004E-2</v>
      </c>
      <c r="F63" s="241">
        <v>1.96</v>
      </c>
      <c r="G63" s="65">
        <f>E63*40*2</f>
        <v>7.84</v>
      </c>
      <c r="H63">
        <f>F63*SQRT(40)</f>
        <v>12.396128427860047</v>
      </c>
      <c r="I63" s="240">
        <f t="shared" si="8"/>
        <v>239.71583999999999</v>
      </c>
      <c r="J63" s="74">
        <f>2*G63/I63</f>
        <v>6.541077969649399E-2</v>
      </c>
      <c r="K63" s="217"/>
      <c r="L63" s="217"/>
      <c r="M63" t="s">
        <v>1537</v>
      </c>
      <c r="N63" t="s">
        <v>1635</v>
      </c>
    </row>
    <row r="64" spans="2:16" hidden="1" x14ac:dyDescent="0.25">
      <c r="B64" s="237" t="s">
        <v>1613</v>
      </c>
    </row>
    <row r="65" spans="2:15" ht="15.5" hidden="1" x14ac:dyDescent="0.25">
      <c r="B65" s="233" t="s">
        <v>1612</v>
      </c>
      <c r="C65" s="231"/>
      <c r="D65" s="230"/>
      <c r="E65" s="230"/>
      <c r="F65" s="232"/>
      <c r="G65" s="231"/>
      <c r="H65" s="230"/>
      <c r="I65" s="230"/>
      <c r="J65" s="229"/>
      <c r="K65" s="228"/>
      <c r="L65" s="228"/>
    </row>
    <row r="66" spans="2:15" ht="13" hidden="1" x14ac:dyDescent="0.3">
      <c r="B66" s="11" t="s">
        <v>1611</v>
      </c>
      <c r="C66" s="224" t="s">
        <v>1534</v>
      </c>
      <c r="D66" s="223">
        <f t="shared" ref="D66:D71" si="9">1/F66</f>
        <v>0.79056941504209477</v>
      </c>
      <c r="E66" s="222">
        <f>G66/40</f>
        <v>4.9920000000000006E-2</v>
      </c>
      <c r="F66" s="221">
        <f>H66/SQRT(40)</f>
        <v>1.2649110640673518</v>
      </c>
      <c r="G66" s="251">
        <f t="shared" ref="G66:G69" si="10">I66*J66</f>
        <v>1.9968000000000001</v>
      </c>
      <c r="H66" s="199">
        <v>8</v>
      </c>
      <c r="I66" s="239">
        <f t="shared" ref="I66:I71" si="11">1.56* H66^2</f>
        <v>99.84</v>
      </c>
      <c r="J66" s="218">
        <v>0.02</v>
      </c>
      <c r="K66" s="217"/>
      <c r="L66" s="217"/>
      <c r="M66" t="s">
        <v>1537</v>
      </c>
    </row>
    <row r="67" spans="2:15" ht="13" hidden="1" x14ac:dyDescent="0.3">
      <c r="B67" s="11" t="s">
        <v>1610</v>
      </c>
      <c r="C67" s="224" t="s">
        <v>1534</v>
      </c>
      <c r="D67" s="223">
        <f t="shared" si="9"/>
        <v>0.57495957457606905</v>
      </c>
      <c r="E67" s="222">
        <f>G67/40</f>
        <v>9.4380000000000006E-2</v>
      </c>
      <c r="F67" s="221">
        <f>H67/SQRT(40)</f>
        <v>1.7392527130926085</v>
      </c>
      <c r="G67" s="251">
        <f t="shared" si="10"/>
        <v>3.7752000000000003</v>
      </c>
      <c r="H67" s="225">
        <v>11</v>
      </c>
      <c r="I67" s="2">
        <f t="shared" si="11"/>
        <v>188.76000000000002</v>
      </c>
      <c r="J67" s="218">
        <v>0.02</v>
      </c>
      <c r="K67" s="217"/>
      <c r="L67" s="217"/>
      <c r="M67" t="s">
        <v>1537</v>
      </c>
    </row>
    <row r="68" spans="2:15" ht="13" hidden="1" x14ac:dyDescent="0.3">
      <c r="B68" s="11" t="s">
        <v>1609</v>
      </c>
      <c r="C68" s="224" t="s">
        <v>1534</v>
      </c>
      <c r="D68" s="223">
        <f t="shared" si="9"/>
        <v>0.45175395145262565</v>
      </c>
      <c r="E68" s="222">
        <v>7.4999999999999997E-2</v>
      </c>
      <c r="F68" s="221">
        <f>H68/SQRT(40)</f>
        <v>2.2135943621178655</v>
      </c>
      <c r="G68" s="251">
        <f t="shared" si="10"/>
        <v>6.1151999999999997</v>
      </c>
      <c r="H68" s="225">
        <v>14</v>
      </c>
      <c r="I68" s="2">
        <f t="shared" si="11"/>
        <v>305.76</v>
      </c>
      <c r="J68" s="218">
        <v>0.02</v>
      </c>
      <c r="K68" s="217"/>
      <c r="L68" s="217"/>
      <c r="M68" t="s">
        <v>1537</v>
      </c>
    </row>
    <row r="69" spans="2:15" ht="13" x14ac:dyDescent="0.3">
      <c r="B69" s="11" t="s">
        <v>1608</v>
      </c>
      <c r="C69" s="224" t="s">
        <v>1534</v>
      </c>
      <c r="D69" s="223">
        <f t="shared" si="9"/>
        <v>0.39528470752104738</v>
      </c>
      <c r="E69" s="222">
        <f>G69/40</f>
        <v>0.19968000000000002</v>
      </c>
      <c r="F69" s="221">
        <f>H69/SQRT(40)</f>
        <v>2.5298221281347035</v>
      </c>
      <c r="G69" s="251">
        <f t="shared" si="10"/>
        <v>7.9872000000000005</v>
      </c>
      <c r="H69" s="225">
        <v>16</v>
      </c>
      <c r="I69" s="2">
        <f t="shared" si="11"/>
        <v>399.36</v>
      </c>
      <c r="J69" s="218">
        <v>0.02</v>
      </c>
      <c r="K69" s="217"/>
      <c r="L69" s="217"/>
      <c r="M69" t="s">
        <v>1537</v>
      </c>
    </row>
    <row r="70" spans="2:15" ht="26" hidden="1" thickBot="1" x14ac:dyDescent="0.35">
      <c r="B70" s="11" t="s">
        <v>1607</v>
      </c>
      <c r="C70" s="226" t="s">
        <v>1531</v>
      </c>
      <c r="D70" s="223">
        <f t="shared" si="9"/>
        <v>0.9009009009009008</v>
      </c>
      <c r="E70" s="222">
        <v>0.01</v>
      </c>
      <c r="F70" s="199">
        <v>1.1100000000000001</v>
      </c>
      <c r="G70" s="65">
        <f>E70*40*2</f>
        <v>0.8</v>
      </c>
      <c r="H70">
        <f>F70*SQRT(40)</f>
        <v>7.0202564055738028</v>
      </c>
      <c r="I70" s="240">
        <f t="shared" si="11"/>
        <v>76.883040000000022</v>
      </c>
      <c r="J70" s="74">
        <f>2*G70/I70</f>
        <v>2.0810831621642427E-2</v>
      </c>
      <c r="K70" s="217"/>
      <c r="L70" s="217"/>
      <c r="M70" t="s">
        <v>1537</v>
      </c>
      <c r="N70" t="s">
        <v>1635</v>
      </c>
    </row>
    <row r="71" spans="2:15" ht="13.5" hidden="1" thickBot="1" x14ac:dyDescent="0.35">
      <c r="B71" s="11" t="s">
        <v>1606</v>
      </c>
      <c r="C71" s="238" t="s">
        <v>1531</v>
      </c>
      <c r="D71" s="223">
        <f t="shared" si="9"/>
        <v>0.9009009009009008</v>
      </c>
      <c r="E71" s="222">
        <v>0.01</v>
      </c>
      <c r="F71" s="199">
        <v>1.1100000000000001</v>
      </c>
      <c r="G71" s="65">
        <f>E71*40*2</f>
        <v>0.8</v>
      </c>
      <c r="H71">
        <f>F71*SQRT(40)</f>
        <v>7.0202564055738028</v>
      </c>
      <c r="I71" s="240">
        <f t="shared" si="11"/>
        <v>76.883040000000022</v>
      </c>
      <c r="J71" s="74">
        <f>2*G71/I71</f>
        <v>2.0810831621642427E-2</v>
      </c>
      <c r="K71" s="66"/>
      <c r="L71" s="66"/>
      <c r="M71" t="s">
        <v>1545</v>
      </c>
      <c r="N71" t="s">
        <v>164</v>
      </c>
      <c r="O71" t="s">
        <v>1605</v>
      </c>
    </row>
    <row r="72" spans="2:15" hidden="1" x14ac:dyDescent="0.25"/>
    <row r="73" spans="2:15" ht="15.5" hidden="1" x14ac:dyDescent="0.25">
      <c r="B73" s="233" t="s">
        <v>1604</v>
      </c>
      <c r="C73" s="231"/>
      <c r="D73" s="230"/>
      <c r="E73" s="230"/>
      <c r="F73" s="232"/>
      <c r="G73" s="231"/>
      <c r="H73" s="230"/>
      <c r="I73" s="230"/>
      <c r="J73" s="229"/>
      <c r="K73" s="228"/>
      <c r="L73" s="228"/>
    </row>
    <row r="74" spans="2:15" ht="13" hidden="1" x14ac:dyDescent="0.3">
      <c r="B74" s="11" t="s">
        <v>1603</v>
      </c>
      <c r="C74" s="224" t="s">
        <v>1534</v>
      </c>
      <c r="D74" s="223">
        <f>1/F74</f>
        <v>0.79056941504209477</v>
      </c>
      <c r="E74" s="222">
        <f>G74/40</f>
        <v>9.9840000000000012E-2</v>
      </c>
      <c r="F74" s="221">
        <f>H74/SQRT(40)</f>
        <v>1.2649110640673518</v>
      </c>
      <c r="G74" s="251">
        <f t="shared" ref="G74" si="12">I74*J74</f>
        <v>3.9936000000000003</v>
      </c>
      <c r="H74" s="199">
        <v>8</v>
      </c>
      <c r="I74" s="239">
        <f>1.56* H74^2</f>
        <v>99.84</v>
      </c>
      <c r="J74" s="218">
        <v>0.04</v>
      </c>
      <c r="K74" s="217"/>
      <c r="L74" s="217"/>
      <c r="M74" t="s">
        <v>1537</v>
      </c>
    </row>
    <row r="75" spans="2:15" ht="13" hidden="1" x14ac:dyDescent="0.3">
      <c r="B75" s="11" t="s">
        <v>1602</v>
      </c>
      <c r="C75" s="224" t="s">
        <v>1534</v>
      </c>
      <c r="D75" s="223">
        <v>0.79</v>
      </c>
      <c r="E75" s="222">
        <v>0.05</v>
      </c>
      <c r="F75" s="221">
        <f>1/D75</f>
        <v>1.2658227848101264</v>
      </c>
      <c r="G75" s="220">
        <f>E75/scale</f>
        <v>2</v>
      </c>
      <c r="H75" s="225">
        <f>F75/SQRT(scale)</f>
        <v>8.0057662282743767</v>
      </c>
      <c r="I75" s="2">
        <f>1.56* H75^2</f>
        <v>99.983976926774517</v>
      </c>
      <c r="J75" s="218">
        <f>2*G75/I75</f>
        <v>4.0006410256410274E-2</v>
      </c>
      <c r="K75" s="217"/>
      <c r="L75" s="217"/>
      <c r="M75" t="s">
        <v>1537</v>
      </c>
    </row>
    <row r="76" spans="2:15" ht="13" hidden="1" x14ac:dyDescent="0.3">
      <c r="B76" s="11" t="s">
        <v>1601</v>
      </c>
      <c r="C76" s="224" t="s">
        <v>1534</v>
      </c>
      <c r="D76" s="223">
        <f>1/F76</f>
        <v>0.48650425541051989</v>
      </c>
      <c r="E76" s="222">
        <v>7.4999999999999997E-2</v>
      </c>
      <c r="F76" s="221">
        <f>H76/SQRT(40)</f>
        <v>2.0554804791094465</v>
      </c>
      <c r="G76" s="220">
        <f>0.5*I76*J76</f>
        <v>2.6364000000000001</v>
      </c>
      <c r="H76" s="225">
        <v>13</v>
      </c>
      <c r="I76" s="2">
        <f>1.56* H76^2</f>
        <v>263.64</v>
      </c>
      <c r="J76" s="218">
        <v>0.02</v>
      </c>
      <c r="K76" s="217"/>
      <c r="L76" s="217"/>
      <c r="M76" t="s">
        <v>1545</v>
      </c>
      <c r="O76" t="s">
        <v>1598</v>
      </c>
    </row>
    <row r="77" spans="2:15" ht="13" hidden="1" x14ac:dyDescent="0.3">
      <c r="B77" s="11" t="s">
        <v>1600</v>
      </c>
      <c r="C77" s="224" t="s">
        <v>1534</v>
      </c>
      <c r="D77" s="223">
        <f>1/F77</f>
        <v>0.4216370213557839</v>
      </c>
      <c r="E77" s="222">
        <f>G77/40</f>
        <v>8.7750000000000009E-2</v>
      </c>
      <c r="F77" s="221">
        <f>H77/SQRT(40)</f>
        <v>2.3717082451262845</v>
      </c>
      <c r="G77" s="220">
        <f>0.5*I77*J77</f>
        <v>3.5100000000000002</v>
      </c>
      <c r="H77" s="225">
        <v>15</v>
      </c>
      <c r="I77" s="2">
        <f>1.56* H77^2</f>
        <v>351</v>
      </c>
      <c r="J77" s="218">
        <v>0.02</v>
      </c>
      <c r="K77" s="217"/>
      <c r="L77" s="217"/>
      <c r="M77" t="s">
        <v>1545</v>
      </c>
      <c r="O77" t="s">
        <v>1598</v>
      </c>
    </row>
    <row r="78" spans="2:15" ht="26" hidden="1" thickBot="1" x14ac:dyDescent="0.35">
      <c r="B78" s="11" t="s">
        <v>1599</v>
      </c>
      <c r="C78" s="226" t="s">
        <v>1531</v>
      </c>
      <c r="D78" s="223">
        <f>1/F78</f>
        <v>0.58139534883720934</v>
      </c>
      <c r="E78" s="222">
        <v>7.2499999999999995E-2</v>
      </c>
      <c r="F78" s="199">
        <v>1.72</v>
      </c>
      <c r="G78" s="65">
        <f>E78*40*2</f>
        <v>5.8</v>
      </c>
      <c r="H78">
        <f>F78*SQRT(40)</f>
        <v>10.878235150979226</v>
      </c>
      <c r="I78" s="240">
        <f>1.56* H78^2</f>
        <v>184.60416000000004</v>
      </c>
      <c r="J78" s="218"/>
      <c r="K78" s="217"/>
      <c r="L78" s="217"/>
      <c r="M78" t="s">
        <v>1545</v>
      </c>
      <c r="N78" t="s">
        <v>164</v>
      </c>
      <c r="O78" t="s">
        <v>1598</v>
      </c>
    </row>
    <row r="79" spans="2:15" ht="25" hidden="1" x14ac:dyDescent="0.25">
      <c r="B79" s="11" t="s">
        <v>1597</v>
      </c>
      <c r="C79" s="335" t="s">
        <v>1596</v>
      </c>
      <c r="D79" s="335"/>
      <c r="E79" s="335"/>
      <c r="F79" s="335"/>
      <c r="G79" s="335"/>
      <c r="H79" s="335"/>
      <c r="I79" s="335"/>
      <c r="J79" s="335"/>
      <c r="K79" s="217"/>
      <c r="L79" s="217"/>
    </row>
    <row r="80" spans="2:15" hidden="1" x14ac:dyDescent="0.25"/>
    <row r="81" spans="2:16" ht="15.5" hidden="1" x14ac:dyDescent="0.25">
      <c r="B81" s="233" t="s">
        <v>1595</v>
      </c>
      <c r="C81" s="231"/>
      <c r="D81" s="230"/>
      <c r="E81" s="230"/>
      <c r="F81" s="232"/>
      <c r="G81" s="231"/>
      <c r="H81" s="230"/>
      <c r="I81" s="230"/>
      <c r="J81" s="229"/>
      <c r="K81" s="228"/>
      <c r="L81" s="228"/>
    </row>
    <row r="82" spans="2:16" ht="13" hidden="1" x14ac:dyDescent="0.3">
      <c r="B82" s="11" t="s">
        <v>1594</v>
      </c>
      <c r="C82" s="224" t="s">
        <v>1534</v>
      </c>
      <c r="D82" s="223">
        <f>1/F82</f>
        <v>0.79056941504209477</v>
      </c>
      <c r="E82" s="222">
        <f>G82/40/2</f>
        <v>7.4880000000000002E-2</v>
      </c>
      <c r="F82" s="221">
        <f>H82/SQRT(40)</f>
        <v>1.2649110640673518</v>
      </c>
      <c r="G82" s="251">
        <f t="shared" ref="G82:G85" si="13">I82*J82</f>
        <v>5.9904000000000002</v>
      </c>
      <c r="H82" s="199">
        <v>8</v>
      </c>
      <c r="I82" s="219">
        <f>1.56* H82^2</f>
        <v>99.84</v>
      </c>
      <c r="J82" s="218">
        <v>0.06</v>
      </c>
      <c r="K82" s="217"/>
      <c r="L82" s="217"/>
      <c r="M82" t="s">
        <v>1537</v>
      </c>
    </row>
    <row r="83" spans="2:16" ht="13" hidden="1" x14ac:dyDescent="0.3">
      <c r="B83" s="11" t="s">
        <v>1593</v>
      </c>
      <c r="C83" s="224" t="s">
        <v>1534</v>
      </c>
      <c r="D83" s="223">
        <f>1/F83</f>
        <v>0.57495957457606905</v>
      </c>
      <c r="E83" s="222">
        <f t="shared" ref="E83:E85" si="14">G83/40/2</f>
        <v>0.14157000000000003</v>
      </c>
      <c r="F83" s="221">
        <f>H83/SQRT(40)</f>
        <v>1.7392527130926085</v>
      </c>
      <c r="G83" s="251">
        <f t="shared" si="13"/>
        <v>11.325600000000001</v>
      </c>
      <c r="H83" s="225">
        <v>11</v>
      </c>
      <c r="I83" s="219">
        <f>1.56* H83^2</f>
        <v>188.76000000000002</v>
      </c>
      <c r="J83" s="218">
        <v>0.06</v>
      </c>
      <c r="K83" s="217"/>
      <c r="L83" s="217"/>
      <c r="M83" t="s">
        <v>1537</v>
      </c>
    </row>
    <row r="84" spans="2:16" ht="13" hidden="1" x14ac:dyDescent="0.3">
      <c r="B84" s="11" t="s">
        <v>1592</v>
      </c>
      <c r="C84" s="224" t="s">
        <v>1534</v>
      </c>
      <c r="D84" s="223">
        <f>1/F84</f>
        <v>0.48650425541051989</v>
      </c>
      <c r="E84" s="222">
        <f t="shared" si="14"/>
        <v>0.13181999999999999</v>
      </c>
      <c r="F84" s="221">
        <f>H84/SQRT(40)</f>
        <v>2.0554804791094465</v>
      </c>
      <c r="G84" s="251">
        <f t="shared" si="13"/>
        <v>10.5456</v>
      </c>
      <c r="H84" s="225">
        <v>13</v>
      </c>
      <c r="I84" s="219">
        <f>1.56* H84^2</f>
        <v>263.64</v>
      </c>
      <c r="J84" s="218">
        <v>0.04</v>
      </c>
      <c r="K84" s="217"/>
      <c r="L84" s="217"/>
      <c r="M84" t="s">
        <v>1545</v>
      </c>
      <c r="O84" t="s">
        <v>1583</v>
      </c>
    </row>
    <row r="85" spans="2:16" ht="13" hidden="1" x14ac:dyDescent="0.3">
      <c r="B85" s="11" t="s">
        <v>1591</v>
      </c>
      <c r="C85" s="224" t="s">
        <v>1534</v>
      </c>
      <c r="D85" s="223">
        <f>1/F85</f>
        <v>0.4216370213557839</v>
      </c>
      <c r="E85" s="222">
        <f t="shared" si="14"/>
        <v>0.13162499999999999</v>
      </c>
      <c r="F85" s="221">
        <f>H85/SQRT(40)</f>
        <v>2.3717082451262845</v>
      </c>
      <c r="G85" s="251">
        <f t="shared" si="13"/>
        <v>10.53</v>
      </c>
      <c r="H85" s="225">
        <v>15</v>
      </c>
      <c r="I85" s="219">
        <f>1.56* H85^2</f>
        <v>351</v>
      </c>
      <c r="J85" s="218">
        <v>0.03</v>
      </c>
      <c r="K85" s="217"/>
      <c r="L85" s="217"/>
      <c r="M85" t="s">
        <v>1545</v>
      </c>
      <c r="O85" t="s">
        <v>1583</v>
      </c>
    </row>
    <row r="86" spans="2:16" ht="13.5" hidden="1" thickBot="1" x14ac:dyDescent="0.35">
      <c r="B86" s="11" t="s">
        <v>1590</v>
      </c>
      <c r="C86" s="226" t="s">
        <v>1531</v>
      </c>
      <c r="D86" s="223">
        <f>1/F86</f>
        <v>0.81300813008130079</v>
      </c>
      <c r="E86" s="222">
        <v>0.02</v>
      </c>
      <c r="F86" s="199">
        <v>1.23</v>
      </c>
      <c r="G86" s="65">
        <f>E86*40*2</f>
        <v>1.6</v>
      </c>
      <c r="H86">
        <f>F86*SQRT(40)</f>
        <v>7.7792030440142135</v>
      </c>
      <c r="I86" s="240">
        <f>1.56* H86^2</f>
        <v>94.404960000000017</v>
      </c>
      <c r="J86" s="218"/>
      <c r="K86" s="217"/>
      <c r="L86" s="217"/>
      <c r="M86" t="s">
        <v>1545</v>
      </c>
      <c r="N86" t="s">
        <v>164</v>
      </c>
      <c r="O86" t="s">
        <v>1589</v>
      </c>
    </row>
    <row r="87" spans="2:16" hidden="1" x14ac:dyDescent="0.25">
      <c r="C87" s="238" t="s">
        <v>1531</v>
      </c>
      <c r="D87" s="221"/>
      <c r="E87" s="199"/>
      <c r="F87" s="199"/>
      <c r="G87" s="220"/>
      <c r="H87" s="225"/>
      <c r="I87" s="2"/>
      <c r="J87" s="199"/>
      <c r="K87" s="66"/>
      <c r="L87" s="66"/>
    </row>
    <row r="88" spans="2:16" ht="13" hidden="1" x14ac:dyDescent="0.3">
      <c r="B88" s="11" t="s">
        <v>1588</v>
      </c>
      <c r="C88" s="224" t="s">
        <v>1534</v>
      </c>
      <c r="D88" s="223">
        <f>1/F88</f>
        <v>0.79056941504209477</v>
      </c>
      <c r="E88" s="222">
        <f>G88/40/2</f>
        <v>2.4960000000000003E-2</v>
      </c>
      <c r="F88" s="221">
        <f>H88/SQRT(40)</f>
        <v>1.2649110640673518</v>
      </c>
      <c r="G88" s="251">
        <f t="shared" ref="G88" si="15">I88*J88</f>
        <v>1.9968000000000001</v>
      </c>
      <c r="H88" s="199">
        <v>8</v>
      </c>
      <c r="I88" s="219">
        <f>1.56* H88^2</f>
        <v>99.84</v>
      </c>
      <c r="J88" s="218">
        <v>0.02</v>
      </c>
      <c r="K88" s="217"/>
      <c r="L88" s="217"/>
    </row>
    <row r="89" spans="2:16" hidden="1" x14ac:dyDescent="0.25"/>
    <row r="90" spans="2:16" ht="15.5" hidden="1" x14ac:dyDescent="0.25">
      <c r="B90" s="233" t="s">
        <v>1587</v>
      </c>
      <c r="C90" s="231"/>
      <c r="D90" s="230"/>
      <c r="E90" s="230"/>
      <c r="F90" s="232"/>
      <c r="G90" s="231"/>
      <c r="H90" s="230"/>
      <c r="I90" s="230"/>
      <c r="J90" s="229"/>
      <c r="K90" s="228"/>
      <c r="L90" s="228"/>
    </row>
    <row r="91" spans="2:16" ht="13" hidden="1" x14ac:dyDescent="0.3">
      <c r="B91" s="11" t="s">
        <v>1586</v>
      </c>
      <c r="C91" s="224" t="s">
        <v>1534</v>
      </c>
      <c r="D91" s="223">
        <f>1/F91</f>
        <v>0.90350790290525129</v>
      </c>
      <c r="E91" s="222">
        <v>0.02</v>
      </c>
      <c r="F91" s="221">
        <f>H91/SQRT(40)</f>
        <v>1.1067971810589328</v>
      </c>
      <c r="G91" s="251">
        <f t="shared" ref="G91:G94" si="16">I91*J91</f>
        <v>1.5287999999999999</v>
      </c>
      <c r="H91" s="199">
        <v>7</v>
      </c>
      <c r="I91" s="219">
        <f>1.56* H91^2</f>
        <v>76.44</v>
      </c>
      <c r="J91" s="218">
        <v>0.02</v>
      </c>
      <c r="K91" s="217"/>
      <c r="L91" s="217"/>
      <c r="M91" t="s">
        <v>1537</v>
      </c>
    </row>
    <row r="92" spans="2:16" ht="13" hidden="1" x14ac:dyDescent="0.3">
      <c r="B92" s="11" t="s">
        <v>1585</v>
      </c>
      <c r="C92" s="224" t="s">
        <v>1534</v>
      </c>
      <c r="D92" s="223">
        <f>1/F92</f>
        <v>0.63245553203367588</v>
      </c>
      <c r="E92" s="222">
        <f>G92/40</f>
        <v>0.156</v>
      </c>
      <c r="F92" s="221">
        <f>H92/SQRT(40)</f>
        <v>1.5811388300841895</v>
      </c>
      <c r="G92" s="251">
        <f t="shared" si="16"/>
        <v>6.24</v>
      </c>
      <c r="H92" s="225">
        <v>10</v>
      </c>
      <c r="I92" s="219">
        <f>1.56* H92^2</f>
        <v>156</v>
      </c>
      <c r="J92" s="218">
        <v>0.04</v>
      </c>
      <c r="K92" s="217"/>
      <c r="L92" s="217"/>
      <c r="M92" t="s">
        <v>1537</v>
      </c>
    </row>
    <row r="93" spans="2:16" ht="13" x14ac:dyDescent="0.3">
      <c r="B93" s="11" t="s">
        <v>1715</v>
      </c>
      <c r="C93" s="224" t="s">
        <v>1534</v>
      </c>
      <c r="D93" s="223">
        <f>1/F93</f>
        <v>0.52704627669472992</v>
      </c>
      <c r="E93" s="222">
        <v>7.4999999999999997E-2</v>
      </c>
      <c r="F93" s="221">
        <f>H93/SQRT(40)</f>
        <v>1.8973665961010275</v>
      </c>
      <c r="G93" s="251">
        <f t="shared" si="16"/>
        <v>4.4928000000000008</v>
      </c>
      <c r="H93" s="225">
        <v>12</v>
      </c>
      <c r="I93" s="219">
        <f>1.56* H93^2</f>
        <v>224.64000000000001</v>
      </c>
      <c r="J93" s="218">
        <v>0.02</v>
      </c>
      <c r="K93" s="217"/>
      <c r="L93" s="217"/>
      <c r="M93" t="s">
        <v>1537</v>
      </c>
    </row>
    <row r="94" spans="2:16" ht="13" hidden="1" x14ac:dyDescent="0.3">
      <c r="B94" s="11" t="s">
        <v>1584</v>
      </c>
      <c r="C94" s="224" t="s">
        <v>1534</v>
      </c>
      <c r="D94" s="223">
        <f>1/F94</f>
        <v>0.4216370213557839</v>
      </c>
      <c r="E94" s="222">
        <f>G94/40</f>
        <v>0.17550000000000002</v>
      </c>
      <c r="F94" s="221">
        <f>H94/SQRT(40)</f>
        <v>2.3717082451262845</v>
      </c>
      <c r="G94" s="251">
        <f t="shared" si="16"/>
        <v>7.0200000000000005</v>
      </c>
      <c r="H94" s="225">
        <v>15</v>
      </c>
      <c r="I94" s="219">
        <f>1.56* H94^2</f>
        <v>351</v>
      </c>
      <c r="J94" s="218">
        <v>0.02</v>
      </c>
      <c r="K94" s="217"/>
      <c r="L94" s="217"/>
      <c r="M94" t="s">
        <v>1545</v>
      </c>
      <c r="O94" t="s">
        <v>1583</v>
      </c>
    </row>
    <row r="95" spans="2:16" ht="13" hidden="1" x14ac:dyDescent="0.3">
      <c r="B95" s="11"/>
      <c r="C95" s="226"/>
      <c r="D95" s="223"/>
      <c r="E95" s="222"/>
      <c r="F95" s="221"/>
      <c r="G95" s="220"/>
      <c r="H95" s="225"/>
      <c r="I95" s="219"/>
      <c r="J95" s="218"/>
      <c r="K95" s="217"/>
      <c r="L95" s="217"/>
      <c r="M95" t="s">
        <v>1545</v>
      </c>
    </row>
    <row r="96" spans="2:16" ht="51" hidden="1" thickBot="1" x14ac:dyDescent="0.35">
      <c r="B96" s="11" t="s">
        <v>1581</v>
      </c>
      <c r="C96" s="226" t="s">
        <v>1531</v>
      </c>
      <c r="D96" s="223">
        <f>1/F96</f>
        <v>0.51020408163265307</v>
      </c>
      <c r="E96" s="235">
        <f>0.193/2</f>
        <v>9.6500000000000002E-2</v>
      </c>
      <c r="F96" s="234">
        <v>1.96</v>
      </c>
      <c r="G96" s="65">
        <f>E96*40*2</f>
        <v>7.7200000000000006</v>
      </c>
      <c r="H96">
        <f>F96*SQRT(40)</f>
        <v>12.396128427860047</v>
      </c>
      <c r="I96" s="240">
        <f>1.56* H96^2</f>
        <v>239.71583999999999</v>
      </c>
      <c r="J96" s="74">
        <f>G96*2/I96</f>
        <v>6.4409594292976227E-2</v>
      </c>
      <c r="K96" s="74"/>
      <c r="L96" s="74"/>
      <c r="M96" t="s">
        <v>1545</v>
      </c>
      <c r="O96" s="11" t="s">
        <v>1582</v>
      </c>
      <c r="P96" t="s">
        <v>1580</v>
      </c>
    </row>
    <row r="97" spans="2:24" ht="13" hidden="1" x14ac:dyDescent="0.3">
      <c r="B97" s="11" t="s">
        <v>1579</v>
      </c>
      <c r="C97" s="224" t="s">
        <v>1534</v>
      </c>
      <c r="D97" s="223">
        <f>1/F97</f>
        <v>0.90350790290525129</v>
      </c>
      <c r="E97" s="222">
        <v>0.02</v>
      </c>
      <c r="F97" s="221">
        <f>H97/SQRT(40)</f>
        <v>1.1067971810589328</v>
      </c>
      <c r="G97" s="220">
        <f>0.5*I97*J97</f>
        <v>0.76439999999999997</v>
      </c>
      <c r="H97" s="199">
        <v>7</v>
      </c>
      <c r="I97" s="219">
        <f>1.56* H97^2</f>
        <v>76.44</v>
      </c>
      <c r="J97" s="218">
        <v>0.02</v>
      </c>
      <c r="K97" s="217"/>
      <c r="L97" s="217"/>
    </row>
    <row r="98" spans="2:24" hidden="1" x14ac:dyDescent="0.25"/>
    <row r="99" spans="2:24" ht="15.5" hidden="1" x14ac:dyDescent="0.25">
      <c r="B99" s="233" t="s">
        <v>1578</v>
      </c>
      <c r="C99" s="231"/>
      <c r="D99" s="230"/>
      <c r="E99" s="230"/>
      <c r="F99" s="232"/>
      <c r="G99" s="231"/>
      <c r="H99" s="230"/>
      <c r="I99" s="230"/>
      <c r="J99" s="229"/>
      <c r="K99" s="228"/>
      <c r="L99" s="228"/>
    </row>
    <row r="100" spans="2:24" ht="13" hidden="1" x14ac:dyDescent="0.3">
      <c r="B100" s="11" t="s">
        <v>1577</v>
      </c>
      <c r="C100" s="224" t="s">
        <v>1534</v>
      </c>
      <c r="D100" s="223">
        <f>1/F100</f>
        <v>0.70272836892630663</v>
      </c>
      <c r="E100" s="222">
        <f>G100/40</f>
        <v>0.18953999999999999</v>
      </c>
      <c r="F100" s="221">
        <f>H100/SQRT(40)</f>
        <v>1.4230249470757705</v>
      </c>
      <c r="G100" s="251">
        <f t="shared" ref="G100:G103" si="17">I100*J100</f>
        <v>7.5815999999999999</v>
      </c>
      <c r="H100" s="199">
        <v>9</v>
      </c>
      <c r="I100" s="219">
        <f>1.56* H100^2</f>
        <v>126.36</v>
      </c>
      <c r="J100" s="218">
        <v>0.06</v>
      </c>
      <c r="K100" s="217"/>
      <c r="L100" s="217"/>
      <c r="M100" t="s">
        <v>1537</v>
      </c>
    </row>
    <row r="101" spans="2:24" ht="13" hidden="1" x14ac:dyDescent="0.3">
      <c r="B101" s="11" t="s">
        <v>1576</v>
      </c>
      <c r="C101" s="224" t="s">
        <v>1534</v>
      </c>
      <c r="D101" s="223">
        <f>1/F101</f>
        <v>0.57495957457606905</v>
      </c>
      <c r="E101" s="222">
        <f>G101/40</f>
        <v>0.14157000000000003</v>
      </c>
      <c r="F101" s="221">
        <f>H101/SQRT(40)</f>
        <v>1.7392527130926085</v>
      </c>
      <c r="G101" s="251">
        <f t="shared" si="17"/>
        <v>5.6628000000000007</v>
      </c>
      <c r="H101" s="225">
        <v>11</v>
      </c>
      <c r="I101" s="219">
        <f>1.56* H101^2</f>
        <v>188.76000000000002</v>
      </c>
      <c r="J101" s="218">
        <v>0.03</v>
      </c>
      <c r="K101" s="217"/>
      <c r="L101" s="217"/>
      <c r="M101" t="s">
        <v>1537</v>
      </c>
    </row>
    <row r="102" spans="2:24" ht="13" x14ac:dyDescent="0.3">
      <c r="B102" s="11" t="s">
        <v>1575</v>
      </c>
      <c r="C102" s="224" t="s">
        <v>1534</v>
      </c>
      <c r="D102" s="223">
        <f>1/F102</f>
        <v>0.52704627669472992</v>
      </c>
      <c r="E102" s="222">
        <f>G102/40</f>
        <v>0.22464000000000003</v>
      </c>
      <c r="F102" s="221">
        <f>H102/SQRT(40)</f>
        <v>1.8973665961010275</v>
      </c>
      <c r="G102" s="251">
        <f t="shared" si="17"/>
        <v>8.9856000000000016</v>
      </c>
      <c r="H102" s="225">
        <v>12</v>
      </c>
      <c r="I102" s="219">
        <f>1.56* H102^2</f>
        <v>224.64000000000001</v>
      </c>
      <c r="J102" s="218">
        <v>0.04</v>
      </c>
      <c r="K102" s="217"/>
      <c r="L102" s="217"/>
      <c r="M102" t="s">
        <v>1537</v>
      </c>
      <c r="W102">
        <v>25</v>
      </c>
      <c r="X102">
        <v>30</v>
      </c>
    </row>
    <row r="103" spans="2:24" ht="13" hidden="1" x14ac:dyDescent="0.3">
      <c r="B103" s="11" t="s">
        <v>1574</v>
      </c>
      <c r="C103" s="224" t="s">
        <v>1534</v>
      </c>
      <c r="D103" s="223">
        <f>1/F103</f>
        <v>0.45175395145262565</v>
      </c>
      <c r="E103" s="222">
        <f>G103/40</f>
        <v>0.30575999999999998</v>
      </c>
      <c r="F103" s="221">
        <f>H103/SQRT(40)</f>
        <v>2.2135943621178655</v>
      </c>
      <c r="G103" s="251">
        <f t="shared" si="17"/>
        <v>12.230399999999999</v>
      </c>
      <c r="H103" s="225">
        <v>14</v>
      </c>
      <c r="I103" s="219">
        <f>1.56* H103^2</f>
        <v>305.76</v>
      </c>
      <c r="J103" s="218">
        <v>0.04</v>
      </c>
      <c r="K103" s="217"/>
      <c r="L103" s="217"/>
      <c r="M103" t="s">
        <v>1537</v>
      </c>
      <c r="W103">
        <f>3.6*W102</f>
        <v>90</v>
      </c>
      <c r="X103">
        <f>3.6*X102</f>
        <v>108</v>
      </c>
    </row>
    <row r="104" spans="2:24" ht="26" hidden="1" thickBot="1" x14ac:dyDescent="0.35">
      <c r="B104" s="11" t="s">
        <v>1570</v>
      </c>
      <c r="C104" s="226" t="s">
        <v>1531</v>
      </c>
      <c r="D104" s="223">
        <f>1/F104</f>
        <v>0.51020408163265307</v>
      </c>
      <c r="E104" s="235">
        <f>0.193/2</f>
        <v>9.6500000000000002E-2</v>
      </c>
      <c r="F104" s="234">
        <v>1.96</v>
      </c>
      <c r="G104" s="65">
        <f>E104*40*2</f>
        <v>7.7200000000000006</v>
      </c>
      <c r="H104">
        <f>F104*SQRT(40)</f>
        <v>12.396128427860047</v>
      </c>
      <c r="I104" s="240">
        <f>1.56* H104^2</f>
        <v>239.71583999999999</v>
      </c>
      <c r="J104" s="74">
        <f>G104*2/I104</f>
        <v>6.4409594292976227E-2</v>
      </c>
      <c r="K104" s="74"/>
      <c r="L104" s="74"/>
      <c r="M104" t="s">
        <v>1545</v>
      </c>
      <c r="N104" t="s">
        <v>164</v>
      </c>
      <c r="O104" t="s">
        <v>1563</v>
      </c>
      <c r="P104" t="s">
        <v>1573</v>
      </c>
    </row>
    <row r="105" spans="2:24" ht="13" hidden="1" x14ac:dyDescent="0.3">
      <c r="B105" s="11" t="s">
        <v>1572</v>
      </c>
      <c r="C105" s="224"/>
      <c r="D105" s="223"/>
      <c r="E105" s="222"/>
      <c r="F105" s="221"/>
      <c r="G105" s="220"/>
      <c r="H105" s="199"/>
      <c r="I105" s="219"/>
      <c r="J105" s="218"/>
      <c r="K105" s="217"/>
      <c r="L105" s="217"/>
      <c r="P105" t="s">
        <v>1571</v>
      </c>
    </row>
    <row r="106" spans="2:24" ht="25" hidden="1" x14ac:dyDescent="0.25">
      <c r="B106" s="237" t="s">
        <v>1570</v>
      </c>
    </row>
    <row r="107" spans="2:24" ht="15.5" hidden="1" x14ac:dyDescent="0.25">
      <c r="B107" s="233" t="s">
        <v>1569</v>
      </c>
      <c r="C107" s="231"/>
      <c r="D107" s="230"/>
      <c r="E107" s="230"/>
      <c r="F107" s="232"/>
      <c r="G107" s="231"/>
      <c r="H107" s="230"/>
      <c r="I107" s="230"/>
      <c r="J107" s="229"/>
      <c r="K107" s="228"/>
      <c r="L107" s="228"/>
    </row>
    <row r="108" spans="2:24" ht="13" hidden="1" x14ac:dyDescent="0.3">
      <c r="B108" s="11" t="s">
        <v>1568</v>
      </c>
      <c r="C108" s="224" t="s">
        <v>1534</v>
      </c>
      <c r="D108" s="223">
        <f>1/F108</f>
        <v>0.70272836892630663</v>
      </c>
      <c r="E108" s="222">
        <f>G108/40</f>
        <v>6.318E-2</v>
      </c>
      <c r="F108" s="221">
        <f>H108/SQRT(40)</f>
        <v>1.4230249470757705</v>
      </c>
      <c r="G108" s="251">
        <f t="shared" ref="G108:G111" si="18">I108*J108</f>
        <v>2.5272000000000001</v>
      </c>
      <c r="H108" s="199">
        <v>9</v>
      </c>
      <c r="I108" s="219">
        <f>1.56* H108^2</f>
        <v>126.36</v>
      </c>
      <c r="J108" s="221">
        <v>0.02</v>
      </c>
      <c r="K108" s="227"/>
      <c r="L108" s="227"/>
      <c r="M108" t="s">
        <v>1537</v>
      </c>
    </row>
    <row r="109" spans="2:24" ht="13" hidden="1" x14ac:dyDescent="0.3">
      <c r="B109" s="11" t="s">
        <v>1567</v>
      </c>
      <c r="C109" s="224" t="s">
        <v>1534</v>
      </c>
      <c r="D109" s="223">
        <f>1/F109</f>
        <v>0.57495957457606905</v>
      </c>
      <c r="E109" s="236">
        <f>G109/40</f>
        <v>4.7190000000000003E-2</v>
      </c>
      <c r="F109" s="221">
        <f>H109/SQRT(40)</f>
        <v>1.7392527130926085</v>
      </c>
      <c r="G109" s="251">
        <f t="shared" si="18"/>
        <v>1.8876000000000002</v>
      </c>
      <c r="H109" s="225">
        <v>11</v>
      </c>
      <c r="I109" s="219">
        <f>1.56* H109^2</f>
        <v>188.76000000000002</v>
      </c>
      <c r="J109" s="221">
        <v>0.01</v>
      </c>
      <c r="K109" s="227"/>
      <c r="L109" s="227"/>
      <c r="M109" t="s">
        <v>1537</v>
      </c>
    </row>
    <row r="110" spans="2:24" ht="13" x14ac:dyDescent="0.3">
      <c r="B110" s="11" t="s">
        <v>1566</v>
      </c>
      <c r="C110" s="224" t="s">
        <v>1534</v>
      </c>
      <c r="D110" s="222">
        <f>1/F110</f>
        <v>0.52704627669472992</v>
      </c>
      <c r="E110" s="222">
        <f>G110/40</f>
        <v>0.22464000000000003</v>
      </c>
      <c r="F110" s="221">
        <f>H110/SQRT(40)</f>
        <v>1.8973665961010275</v>
      </c>
      <c r="G110" s="251">
        <f t="shared" si="18"/>
        <v>8.9856000000000016</v>
      </c>
      <c r="H110" s="225">
        <v>12</v>
      </c>
      <c r="I110" s="219">
        <f>1.56* H110^2</f>
        <v>224.64000000000001</v>
      </c>
      <c r="J110" s="221">
        <v>0.04</v>
      </c>
      <c r="K110" s="227"/>
      <c r="L110" s="227"/>
      <c r="M110" t="s">
        <v>1537</v>
      </c>
    </row>
    <row r="111" spans="2:24" ht="13" hidden="1" x14ac:dyDescent="0.3">
      <c r="B111" s="11" t="s">
        <v>1565</v>
      </c>
      <c r="C111" s="224" t="s">
        <v>1534</v>
      </c>
      <c r="D111" s="223">
        <f>1/F111</f>
        <v>0.45175395145262565</v>
      </c>
      <c r="E111" s="222">
        <f>G111/40</f>
        <v>0.30575999999999998</v>
      </c>
      <c r="F111" s="221">
        <f>H111/SQRT(40)</f>
        <v>2.2135943621178655</v>
      </c>
      <c r="G111" s="251">
        <f t="shared" si="18"/>
        <v>12.230399999999999</v>
      </c>
      <c r="H111" s="225">
        <v>14</v>
      </c>
      <c r="I111" s="219">
        <f>1.56* H111^2</f>
        <v>305.76</v>
      </c>
      <c r="J111" s="221">
        <v>0.04</v>
      </c>
      <c r="K111" s="227"/>
      <c r="L111" s="227"/>
      <c r="M111" t="s">
        <v>1545</v>
      </c>
    </row>
    <row r="112" spans="2:24" ht="13" hidden="1" x14ac:dyDescent="0.3">
      <c r="B112" s="11" t="s">
        <v>1564</v>
      </c>
      <c r="C112" s="226" t="s">
        <v>1531</v>
      </c>
      <c r="D112" s="223">
        <f>1/F112</f>
        <v>0.42194092827004215</v>
      </c>
      <c r="E112" s="235">
        <f>0.273/2</f>
        <v>0.13650000000000001</v>
      </c>
      <c r="F112" s="234">
        <v>2.37</v>
      </c>
      <c r="G112" s="220">
        <f>E112*40</f>
        <v>5.4600000000000009</v>
      </c>
      <c r="H112" s="225">
        <f>F112*SQRT(40)</f>
        <v>14.989196109198119</v>
      </c>
      <c r="I112" s="219">
        <f>1.56* H112^2</f>
        <v>350.49456000000004</v>
      </c>
      <c r="J112" s="74">
        <f>G112*2/I112</f>
        <v>3.1155975716142356E-2</v>
      </c>
      <c r="K112" s="74"/>
      <c r="L112" s="74"/>
      <c r="M112" t="s">
        <v>1545</v>
      </c>
      <c r="N112" t="s">
        <v>164</v>
      </c>
      <c r="O112" t="s">
        <v>1563</v>
      </c>
    </row>
    <row r="113" spans="2:15" ht="13" hidden="1" x14ac:dyDescent="0.3">
      <c r="B113" s="11" t="s">
        <v>1562</v>
      </c>
      <c r="C113" s="224"/>
      <c r="D113" s="223"/>
      <c r="E113" s="222"/>
      <c r="F113" s="221"/>
      <c r="G113" s="220"/>
      <c r="H113" s="199"/>
      <c r="I113" s="219"/>
      <c r="J113" s="218"/>
      <c r="K113" s="217"/>
      <c r="L113" s="217"/>
    </row>
    <row r="114" spans="2:15" hidden="1" x14ac:dyDescent="0.25">
      <c r="B114" t="s">
        <v>1561</v>
      </c>
    </row>
    <row r="115" spans="2:15" hidden="1" x14ac:dyDescent="0.25"/>
    <row r="116" spans="2:15" ht="15.5" hidden="1" x14ac:dyDescent="0.25">
      <c r="B116" s="233" t="s">
        <v>1560</v>
      </c>
      <c r="C116" s="231"/>
      <c r="D116" s="230"/>
      <c r="E116" s="230"/>
      <c r="F116" s="232"/>
      <c r="G116" s="231"/>
      <c r="H116" s="230"/>
      <c r="I116" s="230"/>
      <c r="J116" s="229"/>
      <c r="K116" s="228"/>
      <c r="L116" s="228"/>
    </row>
    <row r="117" spans="2:15" ht="13" hidden="1" x14ac:dyDescent="0.3">
      <c r="B117" s="11" t="s">
        <v>1559</v>
      </c>
      <c r="C117" s="224" t="s">
        <v>1534</v>
      </c>
      <c r="D117" s="223">
        <f>1/F117</f>
        <v>0.79056941504209477</v>
      </c>
      <c r="E117" s="222">
        <f>G117/40</f>
        <v>1.2480000000000002E-2</v>
      </c>
      <c r="F117" s="221">
        <f>H117/SQRT(40)</f>
        <v>1.2649110640673518</v>
      </c>
      <c r="G117" s="220">
        <f>0.5*I117*J117</f>
        <v>0.49920000000000003</v>
      </c>
      <c r="H117" s="199">
        <v>8</v>
      </c>
      <c r="I117" s="219">
        <f>1.56* H117^2</f>
        <v>99.84</v>
      </c>
      <c r="J117" s="221">
        <v>0.01</v>
      </c>
      <c r="K117" s="227"/>
      <c r="L117" s="227"/>
      <c r="M117" t="s">
        <v>1537</v>
      </c>
    </row>
    <row r="118" spans="2:15" ht="13" hidden="1" x14ac:dyDescent="0.3">
      <c r="B118" s="11" t="s">
        <v>1558</v>
      </c>
      <c r="C118" s="224" t="s">
        <v>1534</v>
      </c>
      <c r="D118" s="223">
        <f>1/F118</f>
        <v>0.63245553203367588</v>
      </c>
      <c r="E118" s="222">
        <f>G118/40</f>
        <v>5.8499999999999996E-2</v>
      </c>
      <c r="F118" s="221">
        <f>H118/SQRT(40)</f>
        <v>1.5811388300841895</v>
      </c>
      <c r="G118" s="220">
        <f>0.5*I118*J118</f>
        <v>2.34</v>
      </c>
      <c r="H118" s="225">
        <v>10</v>
      </c>
      <c r="I118" s="219">
        <f>1.56* H118^2</f>
        <v>156</v>
      </c>
      <c r="J118" s="221">
        <v>0.03</v>
      </c>
      <c r="K118" s="227"/>
      <c r="L118" s="227"/>
      <c r="M118" t="s">
        <v>1545</v>
      </c>
      <c r="O118" t="s">
        <v>1550</v>
      </c>
    </row>
    <row r="119" spans="2:15" ht="13" hidden="1" x14ac:dyDescent="0.3">
      <c r="B119" s="11" t="s">
        <v>1557</v>
      </c>
      <c r="C119" s="224" t="s">
        <v>1534</v>
      </c>
      <c r="D119" s="223">
        <f>1/F119</f>
        <v>0.48650425541051989</v>
      </c>
      <c r="E119" s="222">
        <v>0.1</v>
      </c>
      <c r="F119" s="221">
        <f>H119/SQRT(40)</f>
        <v>2.0554804791094465</v>
      </c>
      <c r="G119" s="220">
        <f>0.5*I119*J119</f>
        <v>3.9545999999999997</v>
      </c>
      <c r="H119" s="225">
        <v>13</v>
      </c>
      <c r="I119" s="219">
        <f>1.56* H119^2</f>
        <v>263.64</v>
      </c>
      <c r="J119" s="221">
        <v>0.03</v>
      </c>
      <c r="K119" s="227"/>
      <c r="L119" s="227"/>
      <c r="M119" t="s">
        <v>1545</v>
      </c>
      <c r="O119" t="s">
        <v>1548</v>
      </c>
    </row>
    <row r="120" spans="2:15" ht="13" hidden="1" x14ac:dyDescent="0.3">
      <c r="B120" s="11" t="s">
        <v>1556</v>
      </c>
      <c r="C120" s="224" t="s">
        <v>1534</v>
      </c>
      <c r="D120" s="223">
        <f>1/F120</f>
        <v>0.4216370213557839</v>
      </c>
      <c r="E120" s="222">
        <f>G120/40</f>
        <v>0.13162499999999999</v>
      </c>
      <c r="F120" s="221">
        <f>H120/SQRT(40)</f>
        <v>2.3717082451262845</v>
      </c>
      <c r="G120" s="220">
        <f>0.5*I120*J120</f>
        <v>5.2649999999999997</v>
      </c>
      <c r="H120" s="225">
        <v>15</v>
      </c>
      <c r="I120" s="219">
        <f>1.56* H120^2</f>
        <v>351</v>
      </c>
      <c r="J120" s="221">
        <v>0.03</v>
      </c>
      <c r="K120" s="227"/>
      <c r="L120" s="227"/>
      <c r="M120" t="s">
        <v>1545</v>
      </c>
      <c r="O120" t="s">
        <v>1548</v>
      </c>
    </row>
    <row r="121" spans="2:15" ht="25.5" hidden="1" x14ac:dyDescent="0.3">
      <c r="B121" s="11" t="s">
        <v>1555</v>
      </c>
      <c r="C121" s="226" t="s">
        <v>1531</v>
      </c>
      <c r="D121" s="223">
        <f>1/F121</f>
        <v>0.42194092827004215</v>
      </c>
      <c r="E121" s="235">
        <f>0.273/2</f>
        <v>0.13650000000000001</v>
      </c>
      <c r="F121" s="234">
        <v>2.37</v>
      </c>
      <c r="G121" s="220">
        <f>E121*40</f>
        <v>5.4600000000000009</v>
      </c>
      <c r="H121" s="225">
        <f>F121*SQRT(40)</f>
        <v>14.989196109198119</v>
      </c>
      <c r="I121" s="219">
        <f>1.56* H121^2</f>
        <v>350.49456000000004</v>
      </c>
      <c r="J121" s="74">
        <f>G121*2/I121</f>
        <v>3.1155975716142356E-2</v>
      </c>
      <c r="K121" s="74"/>
      <c r="L121" s="74"/>
      <c r="M121" t="s">
        <v>1545</v>
      </c>
      <c r="O121" t="s">
        <v>1554</v>
      </c>
    </row>
    <row r="122" spans="2:15" ht="13" hidden="1" x14ac:dyDescent="0.3">
      <c r="B122" s="11" t="s">
        <v>1543</v>
      </c>
      <c r="C122" s="224"/>
      <c r="D122" s="223"/>
      <c r="E122" s="222"/>
      <c r="F122" s="221"/>
      <c r="G122" s="220"/>
      <c r="H122" s="199"/>
      <c r="I122" s="219"/>
      <c r="J122" s="218"/>
      <c r="K122" s="217"/>
      <c r="L122" s="217"/>
    </row>
    <row r="123" spans="2:15" hidden="1" x14ac:dyDescent="0.25"/>
    <row r="124" spans="2:15" hidden="1" x14ac:dyDescent="0.25">
      <c r="B124" t="s">
        <v>1542</v>
      </c>
    </row>
    <row r="125" spans="2:15" hidden="1" x14ac:dyDescent="0.25"/>
    <row r="126" spans="2:15" ht="15.5" hidden="1" x14ac:dyDescent="0.25">
      <c r="B126" s="233" t="s">
        <v>1553</v>
      </c>
      <c r="C126" s="231"/>
      <c r="D126" s="230"/>
      <c r="E126" s="230"/>
      <c r="F126" s="232"/>
      <c r="G126" s="231"/>
      <c r="H126" s="230"/>
      <c r="I126" s="230"/>
      <c r="J126" s="229"/>
      <c r="K126" s="228"/>
      <c r="L126" s="228"/>
    </row>
    <row r="127" spans="2:15" ht="13" hidden="1" x14ac:dyDescent="0.3">
      <c r="B127" s="11" t="s">
        <v>1552</v>
      </c>
      <c r="C127" s="224" t="s">
        <v>1534</v>
      </c>
      <c r="D127" s="223">
        <f>1/F127</f>
        <v>0.90350790290525129</v>
      </c>
      <c r="E127" s="222">
        <f>G127/40</f>
        <v>3.8219999999999997E-2</v>
      </c>
      <c r="F127" s="221">
        <f>H127/SQRT(40)</f>
        <v>1.1067971810589328</v>
      </c>
      <c r="G127" s="220">
        <f>0.5*I127*J127</f>
        <v>1.5287999999999999</v>
      </c>
      <c r="H127" s="199">
        <v>7</v>
      </c>
      <c r="I127" s="219">
        <f>1.56* H127^2</f>
        <v>76.44</v>
      </c>
      <c r="J127" s="221">
        <v>0.04</v>
      </c>
      <c r="K127" s="227"/>
      <c r="L127" s="227"/>
      <c r="M127" t="s">
        <v>1537</v>
      </c>
    </row>
    <row r="128" spans="2:15" ht="13" hidden="1" x14ac:dyDescent="0.3">
      <c r="B128" s="11" t="s">
        <v>1551</v>
      </c>
      <c r="C128" s="224" t="s">
        <v>1534</v>
      </c>
      <c r="D128" s="223">
        <f>1/F128</f>
        <v>0.70272836892630663</v>
      </c>
      <c r="E128" s="222">
        <f>G128/40</f>
        <v>3.159E-2</v>
      </c>
      <c r="F128" s="221">
        <f>H128/SQRT(40)</f>
        <v>1.4230249470757705</v>
      </c>
      <c r="G128" s="220">
        <f>0.5*I128*J128</f>
        <v>1.2636000000000001</v>
      </c>
      <c r="H128" s="225">
        <v>9</v>
      </c>
      <c r="I128" s="219">
        <f>1.56* H128^2</f>
        <v>126.36</v>
      </c>
      <c r="J128" s="221">
        <v>0.02</v>
      </c>
      <c r="K128" s="227"/>
      <c r="L128" s="227"/>
      <c r="M128" t="s">
        <v>1545</v>
      </c>
      <c r="O128" t="s">
        <v>1550</v>
      </c>
    </row>
    <row r="129" spans="2:15" ht="13" x14ac:dyDescent="0.3">
      <c r="B129" s="11" t="s">
        <v>1549</v>
      </c>
      <c r="C129" s="224" t="s">
        <v>1534</v>
      </c>
      <c r="D129" s="223">
        <f>1/F129</f>
        <v>0.52704627669472992</v>
      </c>
      <c r="E129" s="222">
        <v>0.1</v>
      </c>
      <c r="F129" s="221">
        <f>H129/SQRT(40)</f>
        <v>1.8973665961010275</v>
      </c>
      <c r="G129" s="220">
        <f>0.5*I129*J129</f>
        <v>3.3696000000000002</v>
      </c>
      <c r="H129" s="225">
        <v>12</v>
      </c>
      <c r="I129" s="219">
        <f>1.56* H129^2</f>
        <v>224.64000000000001</v>
      </c>
      <c r="J129" s="221">
        <v>0.03</v>
      </c>
      <c r="K129" s="227"/>
      <c r="L129" s="227"/>
      <c r="M129" t="s">
        <v>1545</v>
      </c>
      <c r="O129" t="s">
        <v>1548</v>
      </c>
    </row>
    <row r="130" spans="2:15" ht="13" hidden="1" x14ac:dyDescent="0.3">
      <c r="B130" s="11" t="s">
        <v>1547</v>
      </c>
      <c r="C130" s="224" t="s">
        <v>1534</v>
      </c>
      <c r="D130" s="223">
        <f>1/F130</f>
        <v>0.45175395145262565</v>
      </c>
      <c r="E130" s="222">
        <f>G130/40</f>
        <v>3.8219999999999997E-2</v>
      </c>
      <c r="F130" s="221">
        <f>H130/SQRT(40)</f>
        <v>2.2135943621178655</v>
      </c>
      <c r="G130" s="220">
        <f>0.5*I130*J130</f>
        <v>1.5287999999999999</v>
      </c>
      <c r="H130" s="225">
        <v>14</v>
      </c>
      <c r="I130" s="219">
        <f>1.56* H130^2</f>
        <v>305.76</v>
      </c>
      <c r="J130" s="221">
        <v>0.01</v>
      </c>
      <c r="K130" s="227"/>
      <c r="L130" s="227"/>
      <c r="M130" t="s">
        <v>1537</v>
      </c>
    </row>
    <row r="131" spans="2:15" ht="25.5" hidden="1" x14ac:dyDescent="0.3">
      <c r="B131" s="11" t="s">
        <v>1546</v>
      </c>
      <c r="C131" s="226" t="s">
        <v>1531</v>
      </c>
      <c r="D131" s="223">
        <f>1/F131</f>
        <v>0.42194092827004215</v>
      </c>
      <c r="E131" s="235">
        <f>0.273/2</f>
        <v>0.13650000000000001</v>
      </c>
      <c r="F131" s="234">
        <v>2.37</v>
      </c>
      <c r="G131" s="220">
        <f>E131*40</f>
        <v>5.4600000000000009</v>
      </c>
      <c r="H131" s="225">
        <f>F131*SQRT(40)</f>
        <v>14.989196109198119</v>
      </c>
      <c r="I131" s="219">
        <f>1.56* H131^2</f>
        <v>350.49456000000004</v>
      </c>
      <c r="J131" s="74">
        <f>G131*2/I131</f>
        <v>3.1155975716142356E-2</v>
      </c>
      <c r="K131" s="74"/>
      <c r="L131" s="74"/>
      <c r="M131" t="s">
        <v>1545</v>
      </c>
      <c r="N131" t="s">
        <v>164</v>
      </c>
      <c r="O131" t="s">
        <v>1544</v>
      </c>
    </row>
    <row r="132" spans="2:15" ht="13" hidden="1" x14ac:dyDescent="0.3">
      <c r="B132" s="11" t="s">
        <v>1543</v>
      </c>
      <c r="C132" s="224"/>
      <c r="D132" s="223"/>
      <c r="E132" s="222"/>
      <c r="F132" s="221"/>
      <c r="G132" s="220"/>
      <c r="H132" s="199"/>
      <c r="I132" s="219"/>
      <c r="J132" s="218"/>
      <c r="K132" s="217"/>
      <c r="L132" s="217"/>
    </row>
    <row r="133" spans="2:15" hidden="1" x14ac:dyDescent="0.25"/>
    <row r="134" spans="2:15" hidden="1" x14ac:dyDescent="0.25">
      <c r="B134" t="s">
        <v>1542</v>
      </c>
    </row>
    <row r="135" spans="2:15" hidden="1" x14ac:dyDescent="0.25"/>
    <row r="136" spans="2:15" ht="15.5" hidden="1" x14ac:dyDescent="0.25">
      <c r="B136" s="233" t="s">
        <v>1541</v>
      </c>
      <c r="C136" s="231"/>
      <c r="D136" s="230"/>
      <c r="E136" s="230"/>
      <c r="F136" s="232"/>
      <c r="G136" s="231"/>
      <c r="H136" s="230"/>
      <c r="I136" s="230"/>
      <c r="J136" s="229"/>
      <c r="K136" s="228"/>
      <c r="L136" s="228"/>
    </row>
    <row r="137" spans="2:15" ht="13" hidden="1" x14ac:dyDescent="0.3">
      <c r="B137" s="11" t="s">
        <v>1540</v>
      </c>
      <c r="C137" s="224" t="s">
        <v>1534</v>
      </c>
      <c r="D137" s="223">
        <f>1/F137</f>
        <v>0.70272836892630663</v>
      </c>
      <c r="E137" s="222">
        <f>G137/40</f>
        <v>6.318E-2</v>
      </c>
      <c r="F137" s="221">
        <f>H137/SQRT(40)</f>
        <v>1.4230249470757705</v>
      </c>
      <c r="G137" s="220">
        <f>0.5*I137*J137</f>
        <v>2.5272000000000001</v>
      </c>
      <c r="H137" s="199">
        <v>9</v>
      </c>
      <c r="I137" s="219">
        <f>1.56* H137^2</f>
        <v>126.36</v>
      </c>
      <c r="J137" s="221">
        <v>0.04</v>
      </c>
      <c r="K137" s="227"/>
      <c r="L137" s="227"/>
    </row>
    <row r="138" spans="2:15" ht="13" hidden="1" x14ac:dyDescent="0.3">
      <c r="B138" s="11" t="s">
        <v>1539</v>
      </c>
      <c r="C138" s="224" t="s">
        <v>1534</v>
      </c>
      <c r="D138" s="223">
        <f>1/F138</f>
        <v>0.63245553203367588</v>
      </c>
      <c r="E138" s="222">
        <f>G138/40</f>
        <v>1.95E-2</v>
      </c>
      <c r="F138" s="221">
        <f>H138/SQRT(40)</f>
        <v>1.5811388300841895</v>
      </c>
      <c r="G138" s="220">
        <f>0.5*I138*J138</f>
        <v>0.78</v>
      </c>
      <c r="H138" s="225">
        <v>10</v>
      </c>
      <c r="I138" s="219">
        <f>1.56* H138^2</f>
        <v>156</v>
      </c>
      <c r="J138" s="221">
        <v>0.01</v>
      </c>
      <c r="K138" s="227"/>
      <c r="L138" s="227"/>
    </row>
    <row r="139" spans="2:15" ht="13" x14ac:dyDescent="0.3">
      <c r="B139" s="11" t="s">
        <v>1538</v>
      </c>
      <c r="C139" s="224" t="s">
        <v>1534</v>
      </c>
      <c r="D139" s="223">
        <f>1/F139</f>
        <v>0.52704627669472992</v>
      </c>
      <c r="E139" s="222">
        <v>0.1</v>
      </c>
      <c r="F139" s="221">
        <f>H139/SQRT(40)</f>
        <v>1.8973665961010275</v>
      </c>
      <c r="G139" s="220">
        <f>0.5*I139*J139</f>
        <v>3.3696000000000002</v>
      </c>
      <c r="H139" s="225">
        <v>12</v>
      </c>
      <c r="I139" s="219">
        <f>1.56* H139^2</f>
        <v>224.64000000000001</v>
      </c>
      <c r="J139" s="221">
        <v>0.03</v>
      </c>
      <c r="K139" s="227"/>
      <c r="L139" s="227"/>
      <c r="M139" t="s">
        <v>1537</v>
      </c>
      <c r="O139" t="s">
        <v>1536</v>
      </c>
    </row>
    <row r="140" spans="2:15" ht="13" hidden="1" x14ac:dyDescent="0.3">
      <c r="B140" s="11" t="s">
        <v>1535</v>
      </c>
      <c r="C140" s="224" t="s">
        <v>1534</v>
      </c>
      <c r="D140" s="223">
        <f>1/F140</f>
        <v>0.4216370213557839</v>
      </c>
      <c r="E140" s="222">
        <f>G140/40</f>
        <v>0.13162499999999999</v>
      </c>
      <c r="F140" s="221">
        <f>H140/SQRT(40)</f>
        <v>2.3717082451262845</v>
      </c>
      <c r="G140" s="220">
        <f>0.5*I140*J140</f>
        <v>5.2649999999999997</v>
      </c>
      <c r="H140" s="225">
        <v>15</v>
      </c>
      <c r="I140" s="219">
        <f>1.56* H140^2</f>
        <v>351</v>
      </c>
      <c r="J140" s="221">
        <v>0.03</v>
      </c>
      <c r="K140" s="227"/>
      <c r="L140" s="227"/>
      <c r="O140" t="s">
        <v>1533</v>
      </c>
    </row>
    <row r="141" spans="2:15" ht="25.5" hidden="1" x14ac:dyDescent="0.3">
      <c r="B141" s="11" t="s">
        <v>1532</v>
      </c>
      <c r="C141" s="226" t="s">
        <v>1531</v>
      </c>
      <c r="D141" s="223">
        <f>1/F141</f>
        <v>0.42194092827004215</v>
      </c>
      <c r="E141" s="222">
        <f>0.273/2</f>
        <v>0.13650000000000001</v>
      </c>
      <c r="F141" s="221">
        <v>2.37</v>
      </c>
      <c r="G141" s="220">
        <f>E141*40</f>
        <v>5.4600000000000009</v>
      </c>
      <c r="H141" s="225">
        <f>F141*SQRT(40)</f>
        <v>14.989196109198119</v>
      </c>
      <c r="I141" s="219">
        <f>1.56* H141^2</f>
        <v>350.49456000000004</v>
      </c>
      <c r="J141" s="74">
        <f>G141*2/I141</f>
        <v>3.1155975716142356E-2</v>
      </c>
      <c r="K141" s="74"/>
      <c r="L141" s="74"/>
      <c r="M141" t="s">
        <v>1545</v>
      </c>
      <c r="N141" t="s">
        <v>164</v>
      </c>
      <c r="O141" t="s">
        <v>1530</v>
      </c>
    </row>
    <row r="142" spans="2:15" ht="13" hidden="1" x14ac:dyDescent="0.3">
      <c r="B142" s="11" t="s">
        <v>1529</v>
      </c>
      <c r="C142" s="224"/>
      <c r="D142" s="223"/>
      <c r="E142" s="222"/>
      <c r="F142" s="221"/>
      <c r="G142" s="220"/>
      <c r="H142" s="199"/>
      <c r="I142" s="219"/>
      <c r="J142" s="218"/>
      <c r="K142" s="217"/>
      <c r="L142" s="217"/>
    </row>
  </sheetData>
  <autoFilter ref="B24:O142">
    <filterColumn colId="1">
      <filters>
        <filter val="Regular"/>
      </filters>
    </filterColumn>
    <filterColumn colId="6">
      <filters>
        <filter val="12"/>
        <filter val="12,0"/>
        <filter val="16"/>
        <filter val="16,0"/>
      </filters>
    </filterColumn>
  </autoFilter>
  <mergeCells count="6">
    <mergeCell ref="B1:I1"/>
    <mergeCell ref="B21:M21"/>
    <mergeCell ref="D23:F23"/>
    <mergeCell ref="G23:J23"/>
    <mergeCell ref="C79:J79"/>
    <mergeCell ref="A2:I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2" zoomScaleNormal="100" workbookViewId="0">
      <selection activeCell="B26" sqref="B26"/>
    </sheetView>
  </sheetViews>
  <sheetFormatPr baseColWidth="10" defaultColWidth="9.1796875" defaultRowHeight="12.5" x14ac:dyDescent="0.25"/>
  <cols>
    <col min="1" max="1" width="10.1796875" customWidth="1"/>
    <col min="2" max="2" width="39.26953125" customWidth="1"/>
    <col min="3" max="3" width="54.453125" customWidth="1"/>
    <col min="4" max="4" width="24.7265625" customWidth="1"/>
    <col min="5" max="8" width="10.54296875" customWidth="1"/>
    <col min="9" max="9" width="43.26953125" customWidth="1"/>
    <col min="10" max="1025" width="10.54296875" customWidth="1"/>
  </cols>
  <sheetData>
    <row r="1" spans="1:9" ht="18" x14ac:dyDescent="0.25">
      <c r="A1" s="337" t="s">
        <v>425</v>
      </c>
      <c r="B1" s="337"/>
      <c r="C1" s="337"/>
      <c r="D1" s="337"/>
      <c r="E1" s="52"/>
      <c r="F1" s="52"/>
      <c r="G1" s="52"/>
      <c r="H1" s="52"/>
      <c r="I1" s="52"/>
    </row>
    <row r="2" spans="1:9" ht="13" x14ac:dyDescent="0.3">
      <c r="A2" t="s">
        <v>124</v>
      </c>
      <c r="B2" s="1" t="s">
        <v>383</v>
      </c>
      <c r="C2" s="1" t="s">
        <v>384</v>
      </c>
      <c r="D2" s="1" t="s">
        <v>385</v>
      </c>
    </row>
    <row r="3" spans="1:9" x14ac:dyDescent="0.25">
      <c r="A3" s="195">
        <v>43845</v>
      </c>
      <c r="B3" s="2" t="s">
        <v>426</v>
      </c>
      <c r="C3" s="4" t="s">
        <v>427</v>
      </c>
      <c r="D3" s="2"/>
    </row>
    <row r="4" spans="1:9" x14ac:dyDescent="0.25">
      <c r="B4" s="2" t="s">
        <v>428</v>
      </c>
      <c r="C4" s="4"/>
      <c r="D4" s="2"/>
      <c r="I4" s="53" t="s">
        <v>330</v>
      </c>
    </row>
    <row r="5" spans="1:9" ht="25" x14ac:dyDescent="0.25">
      <c r="B5" s="2" t="s">
        <v>389</v>
      </c>
      <c r="C5" s="4" t="s">
        <v>390</v>
      </c>
      <c r="D5" s="2" t="s">
        <v>391</v>
      </c>
      <c r="I5" t="s">
        <v>429</v>
      </c>
    </row>
    <row r="7" spans="1:9" x14ac:dyDescent="0.25">
      <c r="A7" s="195">
        <v>43845</v>
      </c>
      <c r="B7" s="2" t="s">
        <v>430</v>
      </c>
      <c r="C7" s="54" t="s">
        <v>431</v>
      </c>
      <c r="I7" s="55"/>
    </row>
    <row r="8" spans="1:9" x14ac:dyDescent="0.25">
      <c r="B8" s="2" t="s">
        <v>432</v>
      </c>
      <c r="C8" s="54" t="s">
        <v>433</v>
      </c>
      <c r="E8" t="s">
        <v>434</v>
      </c>
    </row>
    <row r="9" spans="1:9" x14ac:dyDescent="0.25">
      <c r="B9" s="2" t="s">
        <v>435</v>
      </c>
      <c r="C9" s="54" t="s">
        <v>436</v>
      </c>
    </row>
    <row r="10" spans="1:9" ht="62.5" x14ac:dyDescent="0.25">
      <c r="A10" s="195">
        <v>43846</v>
      </c>
      <c r="B10" t="s">
        <v>437</v>
      </c>
      <c r="C10" s="54" t="s">
        <v>438</v>
      </c>
      <c r="D10" s="55" t="s">
        <v>439</v>
      </c>
    </row>
    <row r="11" spans="1:9" ht="37.5" x14ac:dyDescent="0.25">
      <c r="A11" s="195">
        <v>43846</v>
      </c>
      <c r="B11" t="s">
        <v>440</v>
      </c>
      <c r="C11" s="54" t="s">
        <v>1405</v>
      </c>
    </row>
    <row r="13" spans="1:9" x14ac:dyDescent="0.25">
      <c r="A13" s="195">
        <v>43846</v>
      </c>
      <c r="B13" t="s">
        <v>441</v>
      </c>
      <c r="C13" s="54" t="s">
        <v>442</v>
      </c>
    </row>
    <row r="14" spans="1:9" x14ac:dyDescent="0.25">
      <c r="A14" s="195">
        <v>43846</v>
      </c>
      <c r="B14" t="s">
        <v>443</v>
      </c>
      <c r="C14" s="54" t="s">
        <v>444</v>
      </c>
    </row>
    <row r="15" spans="1:9" ht="25" x14ac:dyDescent="0.25">
      <c r="B15" t="s">
        <v>445</v>
      </c>
      <c r="C15" s="54" t="s">
        <v>446</v>
      </c>
      <c r="D15" t="s">
        <v>447</v>
      </c>
    </row>
    <row r="17" spans="1:4" x14ac:dyDescent="0.25">
      <c r="B17" t="s">
        <v>448</v>
      </c>
    </row>
    <row r="19" spans="1:4" ht="50" x14ac:dyDescent="0.25">
      <c r="A19" s="56">
        <v>43847</v>
      </c>
      <c r="B19" s="55" t="s">
        <v>450</v>
      </c>
      <c r="C19" s="54" t="s">
        <v>451</v>
      </c>
    </row>
    <row r="20" spans="1:4" x14ac:dyDescent="0.25">
      <c r="B20" t="s">
        <v>452</v>
      </c>
      <c r="C20" t="s">
        <v>453</v>
      </c>
    </row>
    <row r="22" spans="1:4" x14ac:dyDescent="0.25">
      <c r="B22" t="s">
        <v>454</v>
      </c>
    </row>
    <row r="23" spans="1:4" x14ac:dyDescent="0.25">
      <c r="B23" t="s">
        <v>455</v>
      </c>
      <c r="C23" t="s">
        <v>456</v>
      </c>
    </row>
    <row r="26" spans="1:4" x14ac:dyDescent="0.25">
      <c r="B26" t="s">
        <v>457</v>
      </c>
      <c r="C26" t="s">
        <v>458</v>
      </c>
    </row>
    <row r="28" spans="1:4" ht="50" x14ac:dyDescent="0.25">
      <c r="A28" s="56">
        <v>43850</v>
      </c>
      <c r="B28" s="55" t="s">
        <v>459</v>
      </c>
      <c r="C28" s="54" t="s">
        <v>460</v>
      </c>
    </row>
    <row r="29" spans="1:4" ht="37.5" x14ac:dyDescent="0.25">
      <c r="B29" t="s">
        <v>461</v>
      </c>
      <c r="C29" t="s">
        <v>462</v>
      </c>
      <c r="D29" s="55" t="s">
        <v>463</v>
      </c>
    </row>
    <row r="31" spans="1:4" ht="25" x14ac:dyDescent="0.25">
      <c r="B31" t="s">
        <v>464</v>
      </c>
      <c r="C31" s="55" t="s">
        <v>465</v>
      </c>
    </row>
    <row r="32" spans="1:4" ht="25" x14ac:dyDescent="0.25">
      <c r="B32" t="s">
        <v>466</v>
      </c>
      <c r="C32" s="55" t="s">
        <v>467</v>
      </c>
    </row>
    <row r="33" spans="1:4" x14ac:dyDescent="0.25">
      <c r="B33" t="s">
        <v>468</v>
      </c>
      <c r="C33" t="s">
        <v>469</v>
      </c>
      <c r="D33" t="s">
        <v>470</v>
      </c>
    </row>
    <row r="34" spans="1:4" ht="13" x14ac:dyDescent="0.3">
      <c r="A34" s="195">
        <v>43850</v>
      </c>
      <c r="B34" t="s">
        <v>471</v>
      </c>
      <c r="C34" t="s">
        <v>472</v>
      </c>
      <c r="D34" s="187" t="s">
        <v>473</v>
      </c>
    </row>
    <row r="35" spans="1:4" ht="25" x14ac:dyDescent="0.25">
      <c r="B35" t="s">
        <v>474</v>
      </c>
      <c r="C35" s="55" t="s">
        <v>467</v>
      </c>
    </row>
    <row r="37" spans="1:4" ht="38" x14ac:dyDescent="0.3">
      <c r="B37" t="s">
        <v>475</v>
      </c>
      <c r="C37" s="55" t="s">
        <v>476</v>
      </c>
      <c r="D37" s="187" t="s">
        <v>477</v>
      </c>
    </row>
    <row r="39" spans="1:4" ht="25.5" customHeight="1" x14ac:dyDescent="0.25">
      <c r="B39" t="s">
        <v>478</v>
      </c>
      <c r="C39" s="338" t="s">
        <v>790</v>
      </c>
      <c r="D39" t="s">
        <v>791</v>
      </c>
    </row>
    <row r="40" spans="1:4" x14ac:dyDescent="0.25">
      <c r="B40" t="s">
        <v>788</v>
      </c>
      <c r="C40" s="338"/>
    </row>
    <row r="41" spans="1:4" x14ac:dyDescent="0.25">
      <c r="B41" t="s">
        <v>789</v>
      </c>
      <c r="C41" s="338"/>
    </row>
  </sheetData>
  <mergeCells count="2">
    <mergeCell ref="A1:D1"/>
    <mergeCell ref="C39:C41"/>
  </mergeCells>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topLeftCell="A22" zoomScale="85" zoomScaleNormal="85" workbookViewId="0">
      <selection activeCell="F90" sqref="F90"/>
    </sheetView>
  </sheetViews>
  <sheetFormatPr baseColWidth="10" defaultColWidth="9.1796875" defaultRowHeight="12.5" x14ac:dyDescent="0.25"/>
  <cols>
    <col min="1" max="1" width="10.26953125" bestFit="1" customWidth="1"/>
    <col min="2" max="2" width="65.1796875" customWidth="1"/>
    <col min="3" max="3" width="40.7265625" customWidth="1"/>
    <col min="4" max="4" width="30.81640625" customWidth="1"/>
    <col min="5" max="5" width="44.54296875" customWidth="1"/>
    <col min="6" max="6" width="16.54296875" bestFit="1" customWidth="1"/>
    <col min="7" max="7" width="40.453125" customWidth="1"/>
    <col min="8" max="1028" width="10.54296875" customWidth="1"/>
  </cols>
  <sheetData>
    <row r="1" spans="1:9" ht="18" x14ac:dyDescent="0.25">
      <c r="A1" s="337" t="s">
        <v>425</v>
      </c>
      <c r="B1" s="337"/>
      <c r="C1" s="337"/>
      <c r="D1" s="337"/>
      <c r="E1" s="52"/>
      <c r="F1" s="52"/>
      <c r="G1" s="52"/>
      <c r="H1" s="52"/>
      <c r="I1" s="52"/>
    </row>
    <row r="2" spans="1:9" ht="18" customHeight="1" x14ac:dyDescent="0.25">
      <c r="A2" s="201"/>
      <c r="B2" s="339" t="s">
        <v>1443</v>
      </c>
      <c r="C2" s="339"/>
      <c r="D2" s="339"/>
      <c r="E2" s="339"/>
      <c r="F2" s="202"/>
      <c r="G2" s="202"/>
      <c r="H2" s="202"/>
      <c r="I2" s="202"/>
    </row>
    <row r="3" spans="1:9" ht="18" x14ac:dyDescent="0.25">
      <c r="A3" s="201"/>
      <c r="B3" s="339"/>
      <c r="C3" s="339"/>
      <c r="D3" s="339"/>
      <c r="E3" s="339"/>
      <c r="F3" s="202"/>
      <c r="G3" s="202"/>
      <c r="H3" s="202"/>
      <c r="I3" s="202"/>
    </row>
    <row r="4" spans="1:9" ht="18" x14ac:dyDescent="0.25">
      <c r="A4" s="201"/>
      <c r="B4" s="340"/>
      <c r="C4" s="340"/>
      <c r="D4" s="340"/>
      <c r="E4" s="340"/>
      <c r="F4" s="202"/>
      <c r="G4" s="202"/>
      <c r="H4" s="202"/>
      <c r="I4" s="202"/>
    </row>
    <row r="5" spans="1:9" ht="18" customHeight="1" x14ac:dyDescent="0.25">
      <c r="A5" s="201"/>
      <c r="B5" s="341" t="s">
        <v>1688</v>
      </c>
      <c r="C5" s="341"/>
      <c r="D5" s="341"/>
      <c r="E5" s="341"/>
      <c r="F5" s="341"/>
      <c r="G5" s="341"/>
      <c r="H5" s="341"/>
      <c r="I5" s="202"/>
    </row>
    <row r="6" spans="1:9" ht="13" x14ac:dyDescent="0.3">
      <c r="A6" t="s">
        <v>124</v>
      </c>
      <c r="B6" s="1" t="s">
        <v>383</v>
      </c>
      <c r="C6" s="1" t="s">
        <v>762</v>
      </c>
      <c r="D6" s="1" t="s">
        <v>384</v>
      </c>
      <c r="E6" s="1" t="s">
        <v>385</v>
      </c>
      <c r="G6" s="196" t="s">
        <v>1410</v>
      </c>
      <c r="H6" s="196" t="s">
        <v>1408</v>
      </c>
    </row>
    <row r="7" spans="1:9" ht="25" x14ac:dyDescent="0.25">
      <c r="A7" s="195">
        <v>43754</v>
      </c>
      <c r="B7" s="2" t="s">
        <v>1672</v>
      </c>
      <c r="C7" s="2" t="s">
        <v>763</v>
      </c>
      <c r="D7" s="4" t="s">
        <v>1691</v>
      </c>
      <c r="E7" s="2" t="s">
        <v>1689</v>
      </c>
      <c r="G7" t="s">
        <v>1411</v>
      </c>
      <c r="H7" t="s">
        <v>1409</v>
      </c>
    </row>
    <row r="8" spans="1:9" ht="25.5" x14ac:dyDescent="0.3">
      <c r="A8" s="195">
        <v>43755</v>
      </c>
      <c r="B8" s="2" t="s">
        <v>1673</v>
      </c>
      <c r="C8" s="2" t="s">
        <v>763</v>
      </c>
      <c r="D8" s="4" t="s">
        <v>1691</v>
      </c>
      <c r="E8" s="1"/>
      <c r="G8" t="s">
        <v>1411</v>
      </c>
      <c r="H8" t="s">
        <v>1409</v>
      </c>
    </row>
    <row r="9" spans="1:9" ht="25.5" x14ac:dyDescent="0.3">
      <c r="A9" s="195">
        <v>43755</v>
      </c>
      <c r="B9" s="2" t="s">
        <v>1674</v>
      </c>
      <c r="C9" s="2" t="s">
        <v>763</v>
      </c>
      <c r="D9" s="4" t="s">
        <v>1691</v>
      </c>
      <c r="E9" s="1"/>
      <c r="G9" t="s">
        <v>1411</v>
      </c>
      <c r="H9" t="s">
        <v>1409</v>
      </c>
    </row>
    <row r="10" spans="1:9" ht="25.5" x14ac:dyDescent="0.3">
      <c r="A10" s="195">
        <v>43755</v>
      </c>
      <c r="B10" s="2" t="s">
        <v>1675</v>
      </c>
      <c r="C10" s="2" t="s">
        <v>763</v>
      </c>
      <c r="D10" s="4" t="s">
        <v>1691</v>
      </c>
      <c r="E10" s="1"/>
      <c r="G10" t="s">
        <v>1411</v>
      </c>
      <c r="H10" t="s">
        <v>1409</v>
      </c>
    </row>
    <row r="11" spans="1:9" ht="25.5" x14ac:dyDescent="0.3">
      <c r="A11" s="195">
        <v>43755</v>
      </c>
      <c r="B11" s="1" t="s">
        <v>1676</v>
      </c>
      <c r="C11" s="2" t="s">
        <v>763</v>
      </c>
      <c r="D11" s="4" t="s">
        <v>1691</v>
      </c>
      <c r="E11" s="1"/>
      <c r="G11" t="s">
        <v>1411</v>
      </c>
      <c r="H11" t="s">
        <v>1409</v>
      </c>
    </row>
    <row r="12" spans="1:9" ht="13" x14ac:dyDescent="0.3">
      <c r="A12" s="195">
        <v>43755</v>
      </c>
      <c r="B12" s="1" t="s">
        <v>1677</v>
      </c>
      <c r="C12" s="1"/>
      <c r="D12" s="1"/>
      <c r="E12" s="1"/>
      <c r="G12" t="s">
        <v>1411</v>
      </c>
      <c r="H12" t="s">
        <v>1409</v>
      </c>
    </row>
    <row r="13" spans="1:9" ht="13" x14ac:dyDescent="0.3">
      <c r="A13" s="195"/>
      <c r="B13" s="1"/>
      <c r="C13" s="1"/>
      <c r="D13" s="1"/>
      <c r="E13" s="1"/>
      <c r="G13" s="284"/>
      <c r="H13" s="284"/>
    </row>
    <row r="14" spans="1:9" x14ac:dyDescent="0.25">
      <c r="A14" s="195">
        <v>43784</v>
      </c>
      <c r="B14" s="2" t="s">
        <v>386</v>
      </c>
      <c r="C14" s="2" t="s">
        <v>763</v>
      </c>
      <c r="D14" s="4" t="s">
        <v>1484</v>
      </c>
      <c r="E14" s="2" t="s">
        <v>1690</v>
      </c>
      <c r="G14" t="s">
        <v>1411</v>
      </c>
      <c r="H14" t="s">
        <v>1409</v>
      </c>
    </row>
    <row r="15" spans="1:9" ht="25" x14ac:dyDescent="0.25">
      <c r="A15" s="195">
        <v>43784</v>
      </c>
      <c r="B15" s="2" t="s">
        <v>387</v>
      </c>
      <c r="C15" s="2" t="s">
        <v>763</v>
      </c>
      <c r="D15" s="4" t="s">
        <v>388</v>
      </c>
      <c r="E15" s="2"/>
      <c r="G15" t="s">
        <v>1411</v>
      </c>
      <c r="H15" t="s">
        <v>1409</v>
      </c>
    </row>
    <row r="16" spans="1:9" ht="37.5" x14ac:dyDescent="0.25">
      <c r="A16" s="195">
        <v>43784</v>
      </c>
      <c r="B16" s="2" t="s">
        <v>389</v>
      </c>
      <c r="C16" s="2" t="s">
        <v>763</v>
      </c>
      <c r="D16" s="4" t="s">
        <v>390</v>
      </c>
      <c r="E16" s="2" t="s">
        <v>391</v>
      </c>
      <c r="G16" t="s">
        <v>1411</v>
      </c>
      <c r="H16" t="s">
        <v>1409</v>
      </c>
    </row>
    <row r="17" spans="1:11" ht="25" x14ac:dyDescent="0.25">
      <c r="A17" s="195">
        <v>43784</v>
      </c>
      <c r="B17" s="2" t="s">
        <v>392</v>
      </c>
      <c r="C17" s="2" t="s">
        <v>764</v>
      </c>
      <c r="D17" s="4" t="s">
        <v>1412</v>
      </c>
      <c r="E17" s="2"/>
      <c r="G17" t="s">
        <v>1411</v>
      </c>
      <c r="H17" t="s">
        <v>1409</v>
      </c>
    </row>
    <row r="18" spans="1:11" ht="25" x14ac:dyDescent="0.25">
      <c r="A18" s="195">
        <v>43784</v>
      </c>
      <c r="B18" s="2" t="s">
        <v>393</v>
      </c>
      <c r="C18" s="2" t="s">
        <v>764</v>
      </c>
      <c r="D18" s="4" t="s">
        <v>1413</v>
      </c>
      <c r="E18" s="2"/>
      <c r="G18" t="s">
        <v>1411</v>
      </c>
      <c r="H18" t="s">
        <v>1409</v>
      </c>
    </row>
    <row r="19" spans="1:11" ht="25" x14ac:dyDescent="0.25">
      <c r="A19" s="195">
        <v>43784</v>
      </c>
      <c r="B19" s="2" t="s">
        <v>394</v>
      </c>
      <c r="C19" s="2" t="s">
        <v>764</v>
      </c>
      <c r="D19" s="4" t="s">
        <v>1414</v>
      </c>
      <c r="E19" s="2"/>
      <c r="F19" t="s">
        <v>1420</v>
      </c>
      <c r="G19" t="s">
        <v>1411</v>
      </c>
      <c r="H19" t="s">
        <v>1409</v>
      </c>
    </row>
    <row r="20" spans="1:11" x14ac:dyDescent="0.25">
      <c r="A20" s="195">
        <v>43784</v>
      </c>
      <c r="B20" s="2" t="s">
        <v>396</v>
      </c>
      <c r="C20" s="2" t="s">
        <v>1416</v>
      </c>
      <c r="D20" s="4" t="s">
        <v>1415</v>
      </c>
      <c r="E20" s="2"/>
      <c r="F20" t="s">
        <v>1420</v>
      </c>
      <c r="G20" t="s">
        <v>1411</v>
      </c>
      <c r="H20" t="s">
        <v>1409</v>
      </c>
    </row>
    <row r="21" spans="1:11" ht="25" x14ac:dyDescent="0.25">
      <c r="A21" s="195">
        <v>43784</v>
      </c>
      <c r="B21" s="2" t="s">
        <v>398</v>
      </c>
      <c r="C21" s="2" t="s">
        <v>764</v>
      </c>
      <c r="D21" s="4" t="s">
        <v>1417</v>
      </c>
      <c r="E21" s="2"/>
      <c r="F21" t="s">
        <v>1420</v>
      </c>
      <c r="G21" t="s">
        <v>1411</v>
      </c>
      <c r="H21" t="s">
        <v>1409</v>
      </c>
    </row>
    <row r="22" spans="1:11" ht="25" x14ac:dyDescent="0.25">
      <c r="A22" s="195">
        <v>43784</v>
      </c>
      <c r="B22" s="2" t="s">
        <v>399</v>
      </c>
      <c r="C22" s="2" t="s">
        <v>764</v>
      </c>
      <c r="D22" s="4" t="s">
        <v>1418</v>
      </c>
      <c r="E22" s="2"/>
      <c r="F22" t="s">
        <v>1420</v>
      </c>
      <c r="G22" t="s">
        <v>1411</v>
      </c>
      <c r="H22" t="s">
        <v>1409</v>
      </c>
    </row>
    <row r="23" spans="1:11" ht="25" x14ac:dyDescent="0.25">
      <c r="A23" s="195">
        <v>43784</v>
      </c>
      <c r="B23" s="2" t="s">
        <v>1419</v>
      </c>
      <c r="C23" s="2" t="s">
        <v>764</v>
      </c>
      <c r="D23" s="4" t="s">
        <v>1421</v>
      </c>
      <c r="E23" s="2"/>
      <c r="F23" t="s">
        <v>1420</v>
      </c>
      <c r="G23" t="s">
        <v>1411</v>
      </c>
      <c r="H23" t="s">
        <v>1409</v>
      </c>
    </row>
    <row r="24" spans="1:11" x14ac:dyDescent="0.25">
      <c r="A24" s="195">
        <v>43787</v>
      </c>
      <c r="B24" s="2" t="s">
        <v>402</v>
      </c>
      <c r="C24" s="2" t="s">
        <v>765</v>
      </c>
      <c r="D24" s="2" t="s">
        <v>403</v>
      </c>
      <c r="E24" s="2"/>
      <c r="F24" t="s">
        <v>395</v>
      </c>
      <c r="G24" t="s">
        <v>802</v>
      </c>
    </row>
    <row r="25" spans="1:11" ht="25" x14ac:dyDescent="0.25">
      <c r="A25" s="195">
        <v>43787</v>
      </c>
      <c r="B25" s="2" t="s">
        <v>404</v>
      </c>
      <c r="C25" s="2" t="s">
        <v>764</v>
      </c>
      <c r="D25" s="2" t="s">
        <v>405</v>
      </c>
      <c r="E25" s="4" t="s">
        <v>406</v>
      </c>
      <c r="F25" t="s">
        <v>395</v>
      </c>
      <c r="G25" t="s">
        <v>1411</v>
      </c>
      <c r="H25" t="s">
        <v>1422</v>
      </c>
    </row>
    <row r="26" spans="1:11" ht="25" x14ac:dyDescent="0.25">
      <c r="A26" s="195">
        <v>43787</v>
      </c>
      <c r="B26" s="2" t="s">
        <v>407</v>
      </c>
      <c r="C26" s="2" t="s">
        <v>764</v>
      </c>
      <c r="D26" s="2" t="s">
        <v>408</v>
      </c>
      <c r="E26" s="4" t="s">
        <v>406</v>
      </c>
      <c r="F26" t="s">
        <v>395</v>
      </c>
      <c r="G26" t="s">
        <v>1411</v>
      </c>
      <c r="H26" t="s">
        <v>1422</v>
      </c>
    </row>
    <row r="27" spans="1:11" ht="25" x14ac:dyDescent="0.25">
      <c r="A27" s="195">
        <v>43787</v>
      </c>
      <c r="B27" s="2" t="s">
        <v>409</v>
      </c>
      <c r="C27" s="2" t="s">
        <v>764</v>
      </c>
      <c r="D27" s="2" t="s">
        <v>410</v>
      </c>
      <c r="E27" s="4" t="s">
        <v>406</v>
      </c>
      <c r="F27" t="s">
        <v>395</v>
      </c>
      <c r="G27" t="s">
        <v>1411</v>
      </c>
      <c r="H27" t="s">
        <v>1422</v>
      </c>
    </row>
    <row r="28" spans="1:11" ht="25" x14ac:dyDescent="0.25">
      <c r="A28" s="195">
        <v>43787</v>
      </c>
      <c r="B28" s="2" t="s">
        <v>411</v>
      </c>
      <c r="C28" s="2" t="s">
        <v>764</v>
      </c>
      <c r="D28" s="2" t="s">
        <v>412</v>
      </c>
      <c r="E28" s="4" t="s">
        <v>406</v>
      </c>
      <c r="F28" t="s">
        <v>395</v>
      </c>
      <c r="G28" t="s">
        <v>1411</v>
      </c>
      <c r="H28" t="s">
        <v>1422</v>
      </c>
    </row>
    <row r="29" spans="1:11" ht="25" x14ac:dyDescent="0.25">
      <c r="A29" s="195">
        <v>43787</v>
      </c>
      <c r="B29" s="2" t="s">
        <v>413</v>
      </c>
      <c r="C29" s="2" t="s">
        <v>764</v>
      </c>
      <c r="D29" s="2" t="s">
        <v>414</v>
      </c>
      <c r="E29" s="4" t="s">
        <v>406</v>
      </c>
      <c r="F29" t="s">
        <v>395</v>
      </c>
      <c r="G29" t="s">
        <v>1411</v>
      </c>
      <c r="H29" t="s">
        <v>1422</v>
      </c>
    </row>
    <row r="30" spans="1:11" x14ac:dyDescent="0.25">
      <c r="B30" s="341" t="s">
        <v>1424</v>
      </c>
      <c r="C30" s="341"/>
      <c r="D30" s="341"/>
      <c r="E30" s="341"/>
      <c r="G30" s="344" t="s">
        <v>415</v>
      </c>
      <c r="H30" s="344"/>
      <c r="I30" s="344"/>
      <c r="J30" s="344"/>
      <c r="K30" s="344"/>
    </row>
    <row r="31" spans="1:11" x14ac:dyDescent="0.25">
      <c r="B31" s="341"/>
      <c r="C31" s="341"/>
      <c r="D31" s="341"/>
      <c r="E31" s="341"/>
      <c r="G31" s="344"/>
      <c r="H31" s="344"/>
      <c r="I31" s="344"/>
      <c r="J31" s="344"/>
      <c r="K31" s="344"/>
    </row>
    <row r="32" spans="1:11" ht="22.5" customHeight="1" x14ac:dyDescent="0.25">
      <c r="B32" s="342" t="s">
        <v>1426</v>
      </c>
      <c r="C32" s="342"/>
      <c r="D32" s="342"/>
      <c r="E32" s="342"/>
    </row>
    <row r="33" spans="1:7" x14ac:dyDescent="0.25">
      <c r="B33" t="s">
        <v>416</v>
      </c>
    </row>
    <row r="34" spans="1:7" x14ac:dyDescent="0.25">
      <c r="B34" t="s">
        <v>417</v>
      </c>
    </row>
    <row r="35" spans="1:7" ht="62.5" x14ac:dyDescent="0.25">
      <c r="A35" s="195">
        <v>43794</v>
      </c>
      <c r="B35" s="11" t="s">
        <v>418</v>
      </c>
      <c r="C35" s="2" t="s">
        <v>763</v>
      </c>
      <c r="E35" s="11" t="s">
        <v>419</v>
      </c>
      <c r="F35" s="11"/>
      <c r="G35" s="11"/>
    </row>
    <row r="36" spans="1:7" ht="62.5" x14ac:dyDescent="0.25">
      <c r="A36" s="195">
        <v>43794</v>
      </c>
      <c r="B36" s="51" t="s">
        <v>420</v>
      </c>
      <c r="C36" s="2" t="s">
        <v>763</v>
      </c>
      <c r="E36" s="11" t="s">
        <v>419</v>
      </c>
      <c r="F36" s="11"/>
      <c r="G36" s="11"/>
    </row>
    <row r="37" spans="1:7" ht="62.5" x14ac:dyDescent="0.25">
      <c r="A37" s="195">
        <v>43794</v>
      </c>
      <c r="B37" s="51" t="s">
        <v>421</v>
      </c>
      <c r="C37" s="2" t="s">
        <v>764</v>
      </c>
      <c r="E37" s="11" t="s">
        <v>419</v>
      </c>
      <c r="F37" s="11"/>
      <c r="G37" s="11"/>
    </row>
    <row r="38" spans="1:7" ht="62.5" x14ac:dyDescent="0.25">
      <c r="B38" s="51" t="s">
        <v>422</v>
      </c>
      <c r="C38" s="2" t="s">
        <v>764</v>
      </c>
      <c r="E38" s="11" t="s">
        <v>419</v>
      </c>
      <c r="F38" s="11"/>
      <c r="G38" s="11"/>
    </row>
    <row r="39" spans="1:7" ht="62.5" x14ac:dyDescent="0.25">
      <c r="A39" s="195">
        <v>43795</v>
      </c>
      <c r="B39" s="11" t="s">
        <v>423</v>
      </c>
      <c r="C39" s="2" t="s">
        <v>764</v>
      </c>
      <c r="D39" t="s">
        <v>1406</v>
      </c>
      <c r="E39" s="11" t="s">
        <v>419</v>
      </c>
      <c r="F39" s="11"/>
      <c r="G39" s="11"/>
    </row>
    <row r="41" spans="1:7" x14ac:dyDescent="0.25">
      <c r="B41" s="51" t="s">
        <v>424</v>
      </c>
      <c r="C41" s="2" t="s">
        <v>765</v>
      </c>
    </row>
    <row r="42" spans="1:7" x14ac:dyDescent="0.25">
      <c r="B42" s="198" t="s">
        <v>1434</v>
      </c>
      <c r="E42" s="11" t="s">
        <v>1435</v>
      </c>
    </row>
    <row r="43" spans="1:7" x14ac:dyDescent="0.25">
      <c r="A43" s="195">
        <v>43796</v>
      </c>
      <c r="B43" s="198" t="s">
        <v>1436</v>
      </c>
      <c r="C43" t="s">
        <v>1452</v>
      </c>
    </row>
    <row r="44" spans="1:7" x14ac:dyDescent="0.25">
      <c r="A44" s="195">
        <v>43796</v>
      </c>
      <c r="B44" s="198" t="s">
        <v>1437</v>
      </c>
      <c r="C44" t="s">
        <v>1453</v>
      </c>
    </row>
    <row r="45" spans="1:7" x14ac:dyDescent="0.25">
      <c r="A45" s="195">
        <v>43796</v>
      </c>
      <c r="B45" s="198" t="s">
        <v>1438</v>
      </c>
    </row>
    <row r="46" spans="1:7" x14ac:dyDescent="0.25">
      <c r="B46" s="198"/>
    </row>
    <row r="47" spans="1:7" x14ac:dyDescent="0.25">
      <c r="A47" s="195">
        <v>43796</v>
      </c>
      <c r="B47" s="198" t="s">
        <v>1440</v>
      </c>
      <c r="C47" t="s">
        <v>1477</v>
      </c>
      <c r="G47" t="s">
        <v>1479</v>
      </c>
    </row>
    <row r="48" spans="1:7" x14ac:dyDescent="0.25">
      <c r="B48" s="198" t="s">
        <v>1439</v>
      </c>
      <c r="C48" t="s">
        <v>1478</v>
      </c>
      <c r="G48" t="s">
        <v>1479</v>
      </c>
    </row>
    <row r="49" spans="1:5" x14ac:dyDescent="0.25">
      <c r="A49" s="195">
        <v>43796</v>
      </c>
      <c r="B49" s="198"/>
    </row>
    <row r="50" spans="1:5" x14ac:dyDescent="0.25">
      <c r="A50" s="195">
        <v>43796</v>
      </c>
      <c r="B50" t="s">
        <v>1431</v>
      </c>
      <c r="C50" t="s">
        <v>1462</v>
      </c>
    </row>
    <row r="51" spans="1:5" x14ac:dyDescent="0.25">
      <c r="B51" t="s">
        <v>1432</v>
      </c>
      <c r="C51" t="s">
        <v>1463</v>
      </c>
    </row>
    <row r="52" spans="1:5" x14ac:dyDescent="0.25">
      <c r="B52" t="s">
        <v>1433</v>
      </c>
      <c r="C52" t="s">
        <v>1458</v>
      </c>
    </row>
    <row r="53" spans="1:5" x14ac:dyDescent="0.25">
      <c r="A53" s="197">
        <v>44163</v>
      </c>
      <c r="B53" t="s">
        <v>1423</v>
      </c>
      <c r="C53" t="s">
        <v>1459</v>
      </c>
    </row>
    <row r="55" spans="1:5" x14ac:dyDescent="0.25">
      <c r="A55" s="197"/>
    </row>
    <row r="56" spans="1:5" x14ac:dyDescent="0.25">
      <c r="A56" s="197"/>
      <c r="B56" t="s">
        <v>1445</v>
      </c>
      <c r="C56" t="s">
        <v>1461</v>
      </c>
    </row>
    <row r="57" spans="1:5" x14ac:dyDescent="0.25">
      <c r="A57" s="197"/>
      <c r="B57" t="s">
        <v>1446</v>
      </c>
      <c r="C57" t="s">
        <v>1460</v>
      </c>
    </row>
    <row r="58" spans="1:5" x14ac:dyDescent="0.25">
      <c r="A58" s="197"/>
    </row>
    <row r="59" spans="1:5" x14ac:dyDescent="0.25">
      <c r="A59" s="197"/>
    </row>
    <row r="60" spans="1:5" ht="17.5" x14ac:dyDescent="0.25">
      <c r="A60" s="197"/>
      <c r="B60" s="342" t="s">
        <v>1468</v>
      </c>
      <c r="C60" s="342"/>
      <c r="D60" s="342"/>
      <c r="E60" s="342"/>
    </row>
    <row r="61" spans="1:5" x14ac:dyDescent="0.25">
      <c r="A61" s="195"/>
      <c r="B61" t="s">
        <v>1441</v>
      </c>
      <c r="C61" t="s">
        <v>1464</v>
      </c>
      <c r="D61" t="s">
        <v>1700</v>
      </c>
    </row>
    <row r="62" spans="1:5" ht="37.5" x14ac:dyDescent="0.25">
      <c r="B62" t="s">
        <v>1425</v>
      </c>
      <c r="C62" s="55" t="s">
        <v>1476</v>
      </c>
    </row>
    <row r="63" spans="1:5" x14ac:dyDescent="0.25">
      <c r="B63" t="s">
        <v>1449</v>
      </c>
    </row>
    <row r="64" spans="1:5" x14ac:dyDescent="0.25">
      <c r="A64" s="195">
        <v>43798</v>
      </c>
      <c r="B64" t="s">
        <v>1427</v>
      </c>
      <c r="D64" t="s">
        <v>1700</v>
      </c>
    </row>
    <row r="65" spans="1:5" x14ac:dyDescent="0.25">
      <c r="A65" s="195"/>
      <c r="B65" t="s">
        <v>1447</v>
      </c>
    </row>
    <row r="66" spans="1:5" x14ac:dyDescent="0.25">
      <c r="A66" s="195"/>
      <c r="B66" t="s">
        <v>1448</v>
      </c>
    </row>
    <row r="67" spans="1:5" x14ac:dyDescent="0.25">
      <c r="A67" s="195"/>
      <c r="B67" t="s">
        <v>1465</v>
      </c>
    </row>
    <row r="68" spans="1:5" x14ac:dyDescent="0.25">
      <c r="A68" s="195"/>
      <c r="B68" t="s">
        <v>1466</v>
      </c>
    </row>
    <row r="69" spans="1:5" x14ac:dyDescent="0.25">
      <c r="A69" s="195"/>
      <c r="B69" t="s">
        <v>1467</v>
      </c>
      <c r="C69" t="s">
        <v>1480</v>
      </c>
    </row>
    <row r="70" spans="1:5" x14ac:dyDescent="0.25">
      <c r="A70" s="195"/>
    </row>
    <row r="71" spans="1:5" ht="17.5" x14ac:dyDescent="0.25">
      <c r="A71" s="195"/>
      <c r="B71" s="342" t="s">
        <v>1469</v>
      </c>
      <c r="C71" s="342"/>
      <c r="D71" s="342"/>
      <c r="E71" s="342"/>
    </row>
    <row r="72" spans="1:5" x14ac:dyDescent="0.25">
      <c r="A72" s="195"/>
    </row>
    <row r="73" spans="1:5" x14ac:dyDescent="0.25">
      <c r="A73" s="195">
        <v>43804</v>
      </c>
      <c r="B73" t="s">
        <v>1428</v>
      </c>
    </row>
    <row r="74" spans="1:5" x14ac:dyDescent="0.25">
      <c r="B74" t="s">
        <v>1470</v>
      </c>
    </row>
    <row r="76" spans="1:5" ht="17.5" x14ac:dyDescent="0.25">
      <c r="B76" s="342" t="s">
        <v>1471</v>
      </c>
      <c r="C76" s="342"/>
      <c r="D76" s="342"/>
      <c r="E76" s="342"/>
    </row>
    <row r="77" spans="1:5" x14ac:dyDescent="0.25">
      <c r="B77" s="336" t="s">
        <v>1472</v>
      </c>
      <c r="C77" s="336"/>
      <c r="D77" s="336"/>
      <c r="E77" s="336"/>
    </row>
    <row r="79" spans="1:5" x14ac:dyDescent="0.25">
      <c r="A79" s="195">
        <v>43810</v>
      </c>
      <c r="B79" t="s">
        <v>1473</v>
      </c>
    </row>
    <row r="80" spans="1:5" x14ac:dyDescent="0.25">
      <c r="A80" s="195">
        <v>43810</v>
      </c>
      <c r="B80" t="s">
        <v>1429</v>
      </c>
    </row>
    <row r="81" spans="1:7" x14ac:dyDescent="0.25">
      <c r="A81" s="195">
        <v>43812</v>
      </c>
      <c r="B81" t="s">
        <v>1474</v>
      </c>
    </row>
    <row r="82" spans="1:7" x14ac:dyDescent="0.25">
      <c r="A82" s="195">
        <v>43812</v>
      </c>
      <c r="B82" s="2" t="s">
        <v>400</v>
      </c>
      <c r="C82" s="2" t="s">
        <v>765</v>
      </c>
      <c r="D82" s="2" t="s">
        <v>401</v>
      </c>
      <c r="E82" s="2"/>
      <c r="F82" t="s">
        <v>395</v>
      </c>
      <c r="G82" t="s">
        <v>802</v>
      </c>
    </row>
    <row r="83" spans="1:7" x14ac:dyDescent="0.25">
      <c r="B83" s="343" t="s">
        <v>1475</v>
      </c>
      <c r="C83" s="343"/>
      <c r="D83" s="343"/>
    </row>
  </sheetData>
  <mergeCells count="12">
    <mergeCell ref="F5:H5"/>
    <mergeCell ref="B76:E76"/>
    <mergeCell ref="B77:E77"/>
    <mergeCell ref="B83:D83"/>
    <mergeCell ref="G30:K31"/>
    <mergeCell ref="B60:E60"/>
    <mergeCell ref="A1:D1"/>
    <mergeCell ref="B2:E4"/>
    <mergeCell ref="B30:E31"/>
    <mergeCell ref="B32:E32"/>
    <mergeCell ref="B71:E71"/>
    <mergeCell ref="B5:E5"/>
  </mergeCells>
  <pageMargins left="0.7" right="0.7" top="0.75" bottom="0.75" header="0.51180555555555496" footer="0.51180555555555496"/>
  <pageSetup paperSize="9"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opLeftCell="A46" zoomScaleNormal="100" workbookViewId="0">
      <selection activeCell="I51" sqref="I51"/>
    </sheetView>
  </sheetViews>
  <sheetFormatPr baseColWidth="10" defaultColWidth="9.1796875" defaultRowHeight="12.5" x14ac:dyDescent="0.25"/>
  <cols>
    <col min="1" max="1" width="10.1796875" bestFit="1" customWidth="1"/>
    <col min="2" max="2" width="30.1796875" customWidth="1"/>
    <col min="3" max="3" width="24" customWidth="1"/>
    <col min="4" max="1027" width="9.1796875" customWidth="1"/>
  </cols>
  <sheetData>
    <row r="1" spans="1:12" ht="18" x14ac:dyDescent="0.25">
      <c r="A1" s="337" t="s">
        <v>425</v>
      </c>
      <c r="B1" s="337"/>
      <c r="C1" s="337"/>
      <c r="D1" s="337"/>
      <c r="E1" s="52"/>
      <c r="F1" s="52"/>
      <c r="G1" s="52"/>
      <c r="H1" s="52"/>
      <c r="I1" s="52"/>
    </row>
    <row r="2" spans="1:12" ht="18" customHeight="1" x14ac:dyDescent="0.25">
      <c r="A2" s="201"/>
      <c r="B2" s="345" t="s">
        <v>1444</v>
      </c>
      <c r="C2" s="345"/>
      <c r="D2" s="345"/>
      <c r="E2" s="345"/>
      <c r="F2" s="345"/>
      <c r="G2" s="345"/>
      <c r="H2" s="345"/>
      <c r="I2" s="202"/>
    </row>
    <row r="3" spans="1:12" ht="18" x14ac:dyDescent="0.25">
      <c r="A3" s="201"/>
      <c r="B3" s="345"/>
      <c r="C3" s="345"/>
      <c r="D3" s="345"/>
      <c r="E3" s="345"/>
      <c r="F3" s="345"/>
      <c r="G3" s="345"/>
      <c r="H3" s="345"/>
      <c r="I3" s="202"/>
    </row>
    <row r="4" spans="1:12" ht="18" x14ac:dyDescent="0.25">
      <c r="A4" s="201"/>
      <c r="B4" s="345"/>
      <c r="C4" s="345"/>
      <c r="D4" s="345"/>
      <c r="E4" s="345"/>
      <c r="F4" s="345"/>
      <c r="G4" s="345"/>
      <c r="H4" s="345"/>
      <c r="I4" s="202"/>
    </row>
    <row r="5" spans="1:12" ht="13" x14ac:dyDescent="0.3">
      <c r="A5" t="s">
        <v>124</v>
      </c>
      <c r="B5" s="203" t="s">
        <v>758</v>
      </c>
      <c r="C5" s="203" t="s">
        <v>757</v>
      </c>
      <c r="D5" s="346" t="s">
        <v>1442</v>
      </c>
      <c r="E5" s="347"/>
      <c r="F5" s="348"/>
    </row>
    <row r="6" spans="1:12" ht="13" x14ac:dyDescent="0.3">
      <c r="B6" s="199"/>
      <c r="C6" s="199"/>
      <c r="D6" s="199"/>
      <c r="E6" s="199"/>
      <c r="F6" s="199"/>
      <c r="H6" s="1" t="s">
        <v>73</v>
      </c>
      <c r="I6" s="1"/>
      <c r="J6" s="199"/>
      <c r="K6" s="199"/>
      <c r="L6" s="199"/>
    </row>
    <row r="7" spans="1:12" ht="13" x14ac:dyDescent="0.3">
      <c r="B7" s="199" t="s">
        <v>1451</v>
      </c>
      <c r="C7" s="199"/>
      <c r="D7" s="199" t="s">
        <v>74</v>
      </c>
      <c r="E7" s="199"/>
      <c r="F7" s="199" t="s">
        <v>88</v>
      </c>
      <c r="H7" s="1"/>
      <c r="I7" s="1"/>
      <c r="J7" s="313" t="s">
        <v>74</v>
      </c>
      <c r="K7" s="313"/>
      <c r="L7" s="199"/>
    </row>
    <row r="8" spans="1:12" ht="13" x14ac:dyDescent="0.3">
      <c r="B8" s="200" t="s">
        <v>89</v>
      </c>
      <c r="C8" s="199" t="s">
        <v>759</v>
      </c>
      <c r="D8" s="199">
        <v>0</v>
      </c>
      <c r="E8" s="199" t="s">
        <v>90</v>
      </c>
      <c r="F8" s="199">
        <v>0</v>
      </c>
      <c r="H8" s="199" t="s">
        <v>75</v>
      </c>
      <c r="I8" s="199"/>
      <c r="J8" s="199">
        <v>0</v>
      </c>
      <c r="K8" s="199">
        <v>5</v>
      </c>
      <c r="L8" s="199" t="s">
        <v>76</v>
      </c>
    </row>
    <row r="9" spans="1:12" x14ac:dyDescent="0.25">
      <c r="B9" s="199"/>
      <c r="C9" s="199"/>
      <c r="D9" s="199">
        <v>2</v>
      </c>
      <c r="E9" s="199"/>
      <c r="F9" s="199">
        <v>1.2200000000000001E-2</v>
      </c>
      <c r="H9" s="199" t="s">
        <v>77</v>
      </c>
      <c r="I9" s="199"/>
      <c r="J9" s="199">
        <v>0</v>
      </c>
      <c r="K9" s="199">
        <v>5</v>
      </c>
      <c r="L9" s="199" t="s">
        <v>76</v>
      </c>
    </row>
    <row r="10" spans="1:12" x14ac:dyDescent="0.25">
      <c r="B10" s="199"/>
      <c r="C10" s="199"/>
      <c r="D10" s="199">
        <v>5</v>
      </c>
      <c r="E10" s="199"/>
      <c r="F10" s="199">
        <v>2.8400000000000002E-2</v>
      </c>
      <c r="H10" s="199"/>
      <c r="I10" s="199"/>
      <c r="J10" s="199"/>
      <c r="K10" s="199"/>
      <c r="L10" s="199"/>
    </row>
    <row r="11" spans="1:12" ht="13" x14ac:dyDescent="0.3">
      <c r="B11" s="199"/>
      <c r="C11" s="199"/>
      <c r="D11" s="199">
        <v>0</v>
      </c>
      <c r="E11" s="199" t="s">
        <v>90</v>
      </c>
      <c r="F11" s="199" t="s">
        <v>91</v>
      </c>
      <c r="H11" s="1" t="s">
        <v>78</v>
      </c>
      <c r="I11" s="1"/>
      <c r="J11" s="199"/>
      <c r="K11" s="199"/>
      <c r="L11" s="199"/>
    </row>
    <row r="12" spans="1:12" ht="13" x14ac:dyDescent="0.3">
      <c r="B12" s="199"/>
      <c r="C12" s="199"/>
      <c r="D12" s="199"/>
      <c r="E12" s="199"/>
      <c r="F12" s="199"/>
      <c r="H12" s="1"/>
      <c r="I12" s="1"/>
      <c r="J12" s="199" t="s">
        <v>79</v>
      </c>
      <c r="K12" s="199"/>
      <c r="L12" s="199"/>
    </row>
    <row r="13" spans="1:12" x14ac:dyDescent="0.25">
      <c r="B13" s="199"/>
      <c r="C13" s="199"/>
      <c r="D13" s="199">
        <v>2</v>
      </c>
      <c r="E13" s="199" t="s">
        <v>92</v>
      </c>
      <c r="F13" s="199" t="s">
        <v>93</v>
      </c>
      <c r="H13" s="199" t="s">
        <v>75</v>
      </c>
      <c r="I13" s="199"/>
      <c r="J13" s="199"/>
      <c r="K13" s="313" t="s">
        <v>80</v>
      </c>
      <c r="L13" s="199"/>
    </row>
    <row r="14" spans="1:12" x14ac:dyDescent="0.25">
      <c r="B14" s="199"/>
      <c r="C14" s="199"/>
      <c r="D14" s="199"/>
      <c r="E14" s="199"/>
      <c r="F14" s="199"/>
      <c r="H14" s="199" t="s">
        <v>77</v>
      </c>
      <c r="I14" s="199"/>
      <c r="J14" s="199"/>
      <c r="K14" s="313"/>
      <c r="L14" s="199"/>
    </row>
    <row r="15" spans="1:12" x14ac:dyDescent="0.25">
      <c r="B15" s="199"/>
      <c r="C15" s="199"/>
      <c r="D15" s="199" t="s">
        <v>94</v>
      </c>
      <c r="E15" s="199"/>
      <c r="F15" s="199"/>
      <c r="H15" s="199" t="s">
        <v>75</v>
      </c>
      <c r="I15" s="199"/>
      <c r="J15" s="199"/>
      <c r="K15" s="313" t="s">
        <v>81</v>
      </c>
      <c r="L15" s="199"/>
    </row>
    <row r="16" spans="1:12" x14ac:dyDescent="0.25">
      <c r="A16" s="195">
        <v>43731</v>
      </c>
      <c r="B16" s="199" t="s">
        <v>95</v>
      </c>
      <c r="C16" s="199" t="s">
        <v>1454</v>
      </c>
      <c r="D16" s="199" t="s">
        <v>1693</v>
      </c>
      <c r="E16" s="199"/>
      <c r="F16" s="199"/>
      <c r="H16" s="199" t="s">
        <v>77</v>
      </c>
      <c r="I16" s="199"/>
      <c r="J16" s="199"/>
      <c r="K16" s="313"/>
      <c r="L16" s="199"/>
    </row>
    <row r="17" spans="2:12" x14ac:dyDescent="0.25">
      <c r="B17" s="199"/>
      <c r="C17" s="199"/>
      <c r="D17" s="199"/>
      <c r="E17" s="199"/>
      <c r="F17" s="199"/>
      <c r="H17" s="199"/>
      <c r="I17" s="199"/>
      <c r="J17" s="199"/>
      <c r="K17" s="104"/>
      <c r="L17" s="199"/>
    </row>
    <row r="18" spans="2:12" ht="13" x14ac:dyDescent="0.3">
      <c r="B18" s="199"/>
      <c r="C18" s="199"/>
      <c r="D18" s="199"/>
      <c r="E18" s="199"/>
      <c r="F18" s="199"/>
      <c r="H18" s="1" t="s">
        <v>81</v>
      </c>
      <c r="I18" s="1"/>
      <c r="J18" s="199"/>
      <c r="K18" s="199"/>
      <c r="L18" s="199"/>
    </row>
    <row r="19" spans="2:12" ht="13" x14ac:dyDescent="0.3">
      <c r="H19" s="1"/>
      <c r="I19" s="1"/>
      <c r="J19" s="199"/>
      <c r="K19" s="199"/>
      <c r="L19" s="199"/>
    </row>
    <row r="20" spans="2:12" x14ac:dyDescent="0.25">
      <c r="D20">
        <v>0</v>
      </c>
      <c r="E20" s="9" t="s">
        <v>96</v>
      </c>
      <c r="H20" s="199" t="s">
        <v>82</v>
      </c>
      <c r="I20" s="199"/>
      <c r="J20" s="199" t="s">
        <v>83</v>
      </c>
      <c r="K20" s="199"/>
      <c r="L20" s="199"/>
    </row>
    <row r="21" spans="2:12" x14ac:dyDescent="0.25">
      <c r="B21" t="s">
        <v>97</v>
      </c>
      <c r="C21" t="s">
        <v>760</v>
      </c>
      <c r="D21" t="s">
        <v>98</v>
      </c>
      <c r="H21" s="199" t="s">
        <v>84</v>
      </c>
      <c r="I21" s="199"/>
      <c r="J21" s="199" t="s">
        <v>85</v>
      </c>
      <c r="K21" s="199"/>
      <c r="L21" s="199"/>
    </row>
    <row r="22" spans="2:12" x14ac:dyDescent="0.25">
      <c r="H22" s="199" t="s">
        <v>86</v>
      </c>
      <c r="I22" s="199"/>
      <c r="J22" s="199" t="s">
        <v>87</v>
      </c>
      <c r="K22" s="199"/>
      <c r="L22" s="199"/>
    </row>
    <row r="23" spans="2:12" x14ac:dyDescent="0.25">
      <c r="E23" t="s">
        <v>99</v>
      </c>
    </row>
    <row r="24" spans="2:12" x14ac:dyDescent="0.25">
      <c r="B24" t="s">
        <v>100</v>
      </c>
      <c r="D24" t="s">
        <v>1694</v>
      </c>
    </row>
    <row r="25" spans="2:12" x14ac:dyDescent="0.25">
      <c r="B25" t="s">
        <v>101</v>
      </c>
      <c r="D25" t="s">
        <v>102</v>
      </c>
    </row>
    <row r="26" spans="2:12" x14ac:dyDescent="0.25">
      <c r="B26" t="s">
        <v>103</v>
      </c>
      <c r="D26" t="s">
        <v>104</v>
      </c>
    </row>
    <row r="28" spans="2:12" x14ac:dyDescent="0.25">
      <c r="B28" s="10" t="s">
        <v>105</v>
      </c>
      <c r="C28" s="10"/>
    </row>
    <row r="29" spans="2:12" x14ac:dyDescent="0.25">
      <c r="B29" s="11"/>
      <c r="C29" s="11"/>
      <c r="D29" t="s">
        <v>106</v>
      </c>
    </row>
    <row r="30" spans="2:12" x14ac:dyDescent="0.25">
      <c r="B30" t="s">
        <v>107</v>
      </c>
    </row>
    <row r="31" spans="2:12" x14ac:dyDescent="0.25">
      <c r="B31" t="s">
        <v>108</v>
      </c>
      <c r="D31" t="s">
        <v>109</v>
      </c>
    </row>
    <row r="32" spans="2:12" ht="25.5" x14ac:dyDescent="0.3">
      <c r="B32" s="200" t="s">
        <v>110</v>
      </c>
      <c r="C32" s="204" t="s">
        <v>761</v>
      </c>
      <c r="D32" s="199" t="s">
        <v>74</v>
      </c>
    </row>
    <row r="33" spans="2:4" x14ac:dyDescent="0.25">
      <c r="B33" s="199"/>
      <c r="C33" s="199"/>
      <c r="D33" s="199">
        <v>0</v>
      </c>
    </row>
    <row r="34" spans="2:4" x14ac:dyDescent="0.25">
      <c r="B34" s="199"/>
      <c r="C34" s="199"/>
      <c r="D34" s="199">
        <v>0.5</v>
      </c>
    </row>
    <row r="35" spans="2:4" x14ac:dyDescent="0.25">
      <c r="B35" s="199"/>
      <c r="C35" s="199"/>
      <c r="D35" s="199">
        <v>1</v>
      </c>
    </row>
    <row r="36" spans="2:4" x14ac:dyDescent="0.25">
      <c r="B36" s="199"/>
      <c r="C36" s="199"/>
      <c r="D36" s="199">
        <v>1.5</v>
      </c>
    </row>
    <row r="37" spans="2:4" x14ac:dyDescent="0.25">
      <c r="B37" s="199"/>
      <c r="C37" s="199"/>
      <c r="D37" s="199">
        <v>2</v>
      </c>
    </row>
    <row r="38" spans="2:4" x14ac:dyDescent="0.25">
      <c r="B38" s="199"/>
      <c r="C38" s="199"/>
      <c r="D38" s="199">
        <v>3</v>
      </c>
    </row>
    <row r="39" spans="2:4" x14ac:dyDescent="0.25">
      <c r="B39" s="199"/>
      <c r="C39" s="199"/>
      <c r="D39" s="199">
        <v>2</v>
      </c>
    </row>
    <row r="40" spans="2:4" x14ac:dyDescent="0.25">
      <c r="B40" s="199"/>
      <c r="C40" s="199"/>
      <c r="D40" s="199">
        <v>1.5</v>
      </c>
    </row>
    <row r="41" spans="2:4" x14ac:dyDescent="0.25">
      <c r="B41" s="199"/>
      <c r="C41" s="199"/>
      <c r="D41" s="199">
        <v>1</v>
      </c>
    </row>
    <row r="42" spans="2:4" x14ac:dyDescent="0.25">
      <c r="B42" s="199"/>
      <c r="C42" s="199"/>
      <c r="D42" s="199">
        <v>0.5</v>
      </c>
    </row>
    <row r="43" spans="2:4" x14ac:dyDescent="0.25">
      <c r="B43" s="199"/>
      <c r="C43" s="199"/>
      <c r="D43" s="199">
        <v>0</v>
      </c>
    </row>
    <row r="48" spans="2:4" x14ac:dyDescent="0.25">
      <c r="B48" t="s">
        <v>111</v>
      </c>
    </row>
    <row r="49" spans="2:5" x14ac:dyDescent="0.25">
      <c r="B49" t="s">
        <v>112</v>
      </c>
    </row>
    <row r="50" spans="2:5" x14ac:dyDescent="0.25">
      <c r="B50" t="s">
        <v>113</v>
      </c>
    </row>
    <row r="52" spans="2:5" x14ac:dyDescent="0.25">
      <c r="B52" s="11" t="s">
        <v>114</v>
      </c>
      <c r="C52" s="11"/>
      <c r="D52" t="s">
        <v>115</v>
      </c>
    </row>
    <row r="53" spans="2:5" x14ac:dyDescent="0.25">
      <c r="B53" s="11" t="s">
        <v>116</v>
      </c>
      <c r="C53" s="11"/>
      <c r="D53" t="s">
        <v>117</v>
      </c>
    </row>
    <row r="54" spans="2:5" x14ac:dyDescent="0.25">
      <c r="B54" s="11" t="s">
        <v>118</v>
      </c>
      <c r="C54" s="11"/>
      <c r="D54" t="s">
        <v>119</v>
      </c>
    </row>
    <row r="55" spans="2:5" ht="13" x14ac:dyDescent="0.3">
      <c r="B55" s="96" t="s">
        <v>120</v>
      </c>
      <c r="C55" s="95" t="s">
        <v>1701</v>
      </c>
      <c r="E55" s="95"/>
    </row>
    <row r="56" spans="2:5" ht="13" x14ac:dyDescent="0.3">
      <c r="B56" s="96" t="s">
        <v>121</v>
      </c>
      <c r="C56" s="95" t="s">
        <v>1455</v>
      </c>
    </row>
    <row r="61" spans="2:5" x14ac:dyDescent="0.25">
      <c r="B61" t="s">
        <v>1450</v>
      </c>
    </row>
  </sheetData>
  <mergeCells count="6">
    <mergeCell ref="A1:D1"/>
    <mergeCell ref="B2:H4"/>
    <mergeCell ref="J7:K7"/>
    <mergeCell ref="K13:K14"/>
    <mergeCell ref="K15:K16"/>
    <mergeCell ref="D5:F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52"/>
  <sheetViews>
    <sheetView topLeftCell="A34" zoomScaleNormal="100" workbookViewId="0">
      <selection activeCell="J16" sqref="J16"/>
    </sheetView>
  </sheetViews>
  <sheetFormatPr baseColWidth="10" defaultColWidth="9.1796875" defaultRowHeight="12.5" x14ac:dyDescent="0.25"/>
  <cols>
    <col min="1" max="1" width="9.1796875" customWidth="1"/>
    <col min="2" max="2" width="15.1796875" customWidth="1"/>
    <col min="3" max="3" width="9.1796875" customWidth="1"/>
    <col min="4" max="7" width="8.54296875" customWidth="1"/>
    <col min="8" max="9" width="9.1796875" customWidth="1"/>
    <col min="10" max="13" width="14.54296875" customWidth="1"/>
    <col min="14" max="22" width="9.1796875" customWidth="1"/>
    <col min="23" max="23" width="37.1796875" customWidth="1"/>
    <col min="24" max="1025" width="9.1796875" customWidth="1"/>
  </cols>
  <sheetData>
    <row r="1" spans="1:27" ht="13" x14ac:dyDescent="0.3">
      <c r="E1" s="349" t="s">
        <v>479</v>
      </c>
      <c r="F1" s="349"/>
      <c r="G1" s="349"/>
      <c r="H1" s="7" t="s">
        <v>480</v>
      </c>
      <c r="I1" s="7"/>
      <c r="J1" s="7"/>
      <c r="K1" s="7"/>
      <c r="L1" s="7"/>
      <c r="M1" s="7"/>
      <c r="N1" s="7"/>
      <c r="O1" s="7"/>
      <c r="P1" s="7"/>
      <c r="Q1" s="7"/>
      <c r="R1" s="7"/>
      <c r="S1" s="7"/>
      <c r="T1" s="7"/>
      <c r="U1" s="7"/>
      <c r="V1" s="7"/>
      <c r="W1" s="57">
        <v>0.9</v>
      </c>
    </row>
    <row r="2" spans="1:27" ht="50.5" x14ac:dyDescent="0.3">
      <c r="A2" s="2" t="s">
        <v>481</v>
      </c>
      <c r="B2" s="2" t="s">
        <v>482</v>
      </c>
      <c r="C2" s="2" t="s">
        <v>483</v>
      </c>
      <c r="D2" s="58" t="s">
        <v>484</v>
      </c>
      <c r="E2" s="59" t="s">
        <v>485</v>
      </c>
      <c r="F2" s="59" t="s">
        <v>485</v>
      </c>
      <c r="G2" s="60" t="s">
        <v>486</v>
      </c>
      <c r="H2" s="61" t="s">
        <v>487</v>
      </c>
      <c r="I2" s="61" t="s">
        <v>488</v>
      </c>
      <c r="J2" s="62" t="s">
        <v>489</v>
      </c>
      <c r="K2" s="62" t="s">
        <v>490</v>
      </c>
      <c r="L2" s="62" t="s">
        <v>491</v>
      </c>
      <c r="M2" s="62" t="s">
        <v>492</v>
      </c>
      <c r="N2" s="61" t="s">
        <v>493</v>
      </c>
      <c r="O2" s="61" t="s">
        <v>494</v>
      </c>
      <c r="P2" s="61" t="s">
        <v>495</v>
      </c>
      <c r="Q2" s="61" t="s">
        <v>496</v>
      </c>
      <c r="R2" s="61" t="s">
        <v>497</v>
      </c>
      <c r="S2" s="54" t="s">
        <v>498</v>
      </c>
      <c r="T2" s="63" t="s">
        <v>499</v>
      </c>
      <c r="U2" s="63">
        <v>43882</v>
      </c>
      <c r="V2" s="61"/>
      <c r="Y2" t="s">
        <v>500</v>
      </c>
    </row>
    <row r="3" spans="1:27" ht="13" x14ac:dyDescent="0.3">
      <c r="A3" s="64">
        <v>0</v>
      </c>
      <c r="E3" s="65"/>
      <c r="F3" s="66"/>
      <c r="G3" s="67"/>
      <c r="H3">
        <v>0.2</v>
      </c>
      <c r="I3">
        <v>0.2</v>
      </c>
      <c r="J3" s="68">
        <f t="shared" ref="J3:J11" si="0">I3*0.8</f>
        <v>0.16000000000000003</v>
      </c>
      <c r="K3" s="68">
        <v>0.12</v>
      </c>
      <c r="L3" s="68">
        <v>0.11</v>
      </c>
      <c r="M3" s="68">
        <v>0.11</v>
      </c>
      <c r="T3" s="69">
        <f t="shared" ref="T3:T13" si="1">J3*1.1</f>
        <v>0.17600000000000005</v>
      </c>
      <c r="U3" s="70">
        <f>J3</f>
        <v>0.16000000000000003</v>
      </c>
      <c r="V3" s="71"/>
      <c r="W3" t="s">
        <v>501</v>
      </c>
      <c r="Y3" s="72" t="s">
        <v>502</v>
      </c>
      <c r="Z3" s="72" t="s">
        <v>503</v>
      </c>
    </row>
    <row r="4" spans="1:27" ht="88" x14ac:dyDescent="0.3">
      <c r="A4" s="73">
        <v>7.5</v>
      </c>
      <c r="B4" s="2">
        <v>0.19</v>
      </c>
      <c r="C4" s="2">
        <v>0.2</v>
      </c>
      <c r="D4" s="58"/>
      <c r="E4" s="59">
        <v>0.18</v>
      </c>
      <c r="F4" s="61">
        <f>0.21-0.03</f>
        <v>0.18</v>
      </c>
      <c r="G4" s="60"/>
      <c r="H4" s="71">
        <f t="shared" ref="H4:H10" si="2">$W$1*C4</f>
        <v>0.18000000000000002</v>
      </c>
      <c r="I4" s="74">
        <v>0.18</v>
      </c>
      <c r="J4" s="68">
        <f t="shared" si="0"/>
        <v>0.14399999999999999</v>
      </c>
      <c r="K4" s="68">
        <v>0.12</v>
      </c>
      <c r="L4" s="68">
        <v>0.11</v>
      </c>
      <c r="M4" s="68">
        <v>0.11</v>
      </c>
      <c r="N4" s="64">
        <f t="shared" ref="N4:N13" si="3">1/(2*PI()*I4)</f>
        <v>0.88419412828830746</v>
      </c>
      <c r="O4" s="64">
        <f t="shared" ref="O4:O13" si="4">1/(2*PI()*J4)</f>
        <v>1.1052426603603844</v>
      </c>
      <c r="P4" s="64">
        <f t="shared" ref="P4:P13" si="5">1/(2*PI()*K4)</f>
        <v>1.3262911924324612</v>
      </c>
      <c r="Q4" s="64">
        <f t="shared" ref="Q4:Q13" si="6">1/(2*PI()*L4)</f>
        <v>1.4468631190172305</v>
      </c>
      <c r="R4" s="64">
        <f t="shared" ref="R4:R13" si="7">1/(2*PI()*M4)</f>
        <v>1.4468631190172305</v>
      </c>
      <c r="S4" s="64"/>
      <c r="T4" s="69">
        <f t="shared" si="1"/>
        <v>0.15840000000000001</v>
      </c>
      <c r="U4" s="70">
        <v>0.13500000000000001</v>
      </c>
      <c r="V4" s="71"/>
      <c r="W4" s="55" t="s">
        <v>504</v>
      </c>
      <c r="Y4" s="69">
        <f t="shared" ref="Y4:Y24" si="8">10 ^(Z4/20)</f>
        <v>0.31622776601683794</v>
      </c>
      <c r="Z4" s="69">
        <v>-10</v>
      </c>
      <c r="AA4" s="7" t="s">
        <v>505</v>
      </c>
    </row>
    <row r="5" spans="1:27" ht="13" x14ac:dyDescent="0.3">
      <c r="A5" s="73">
        <v>10</v>
      </c>
      <c r="B5" s="2">
        <v>0.17</v>
      </c>
      <c r="C5" s="2">
        <v>0.17</v>
      </c>
      <c r="D5" s="58">
        <v>0.2</v>
      </c>
      <c r="E5" s="59">
        <f>0.17-0.03</f>
        <v>0.14000000000000001</v>
      </c>
      <c r="F5" s="61"/>
      <c r="G5" s="60">
        <f>0.17-0.03</f>
        <v>0.14000000000000001</v>
      </c>
      <c r="H5" s="71">
        <f t="shared" si="2"/>
        <v>0.15300000000000002</v>
      </c>
      <c r="I5" s="74">
        <v>0.14000000000000001</v>
      </c>
      <c r="J5" s="68">
        <f t="shared" si="0"/>
        <v>0.11200000000000002</v>
      </c>
      <c r="K5" s="68">
        <v>0.1</v>
      </c>
      <c r="L5" s="68">
        <v>0.09</v>
      </c>
      <c r="M5" s="68">
        <v>0.09</v>
      </c>
      <c r="N5" s="64">
        <f t="shared" si="3"/>
        <v>1.1368210220849666</v>
      </c>
      <c r="O5" s="64">
        <f t="shared" si="4"/>
        <v>1.4210262776062081</v>
      </c>
      <c r="P5" s="64">
        <f t="shared" si="5"/>
        <v>1.5915494309189535</v>
      </c>
      <c r="Q5" s="64">
        <f t="shared" si="6"/>
        <v>1.7683882565766149</v>
      </c>
      <c r="R5" s="64">
        <f t="shared" si="7"/>
        <v>1.7683882565766149</v>
      </c>
      <c r="S5" s="64"/>
      <c r="T5" s="69">
        <f t="shared" si="1"/>
        <v>0.12320000000000003</v>
      </c>
      <c r="U5" s="70">
        <v>0.12</v>
      </c>
      <c r="V5" s="71"/>
      <c r="Y5" s="69">
        <f t="shared" si="8"/>
        <v>0.35481338923357542</v>
      </c>
      <c r="Z5" s="69">
        <v>-9</v>
      </c>
    </row>
    <row r="6" spans="1:27" ht="13" x14ac:dyDescent="0.3">
      <c r="A6" s="73">
        <v>12.5</v>
      </c>
      <c r="B6" s="2">
        <v>0.154</v>
      </c>
      <c r="C6" s="2">
        <v>0.14299999999999999</v>
      </c>
      <c r="D6" s="58"/>
      <c r="E6" s="59">
        <f>0.165-0.03</f>
        <v>0.13500000000000001</v>
      </c>
      <c r="F6" s="61"/>
      <c r="G6" s="60"/>
      <c r="H6" s="71">
        <f t="shared" si="2"/>
        <v>0.12869999999999998</v>
      </c>
      <c r="I6" s="74">
        <v>0.13</v>
      </c>
      <c r="J6" s="68">
        <f t="shared" si="0"/>
        <v>0.10400000000000001</v>
      </c>
      <c r="K6" s="68">
        <v>0.09</v>
      </c>
      <c r="L6" s="68">
        <v>0.08</v>
      </c>
      <c r="M6" s="68">
        <v>0.08</v>
      </c>
      <c r="N6" s="64">
        <f t="shared" si="3"/>
        <v>1.2242687930145795</v>
      </c>
      <c r="O6" s="64">
        <f t="shared" si="4"/>
        <v>1.5303359912682242</v>
      </c>
      <c r="P6" s="64">
        <f t="shared" si="5"/>
        <v>1.7683882565766149</v>
      </c>
      <c r="Q6" s="64">
        <f t="shared" si="6"/>
        <v>1.9894367886486917</v>
      </c>
      <c r="R6" s="64">
        <f t="shared" si="7"/>
        <v>1.9894367886486917</v>
      </c>
      <c r="S6" s="64"/>
      <c r="T6" s="69">
        <f t="shared" si="1"/>
        <v>0.11440000000000002</v>
      </c>
      <c r="U6" s="70">
        <v>0.11</v>
      </c>
      <c r="V6" s="71"/>
      <c r="Y6" s="69">
        <f t="shared" si="8"/>
        <v>0.3981071705534972</v>
      </c>
      <c r="Z6" s="69">
        <v>-8</v>
      </c>
    </row>
    <row r="7" spans="1:27" ht="13" x14ac:dyDescent="0.3">
      <c r="A7" s="73">
        <v>15</v>
      </c>
      <c r="B7" s="2">
        <v>0.14699999999999999</v>
      </c>
      <c r="C7" s="2">
        <v>0.127</v>
      </c>
      <c r="D7" s="58">
        <v>0.2</v>
      </c>
      <c r="E7" s="59">
        <f>0.16-0.03</f>
        <v>0.13</v>
      </c>
      <c r="F7" s="61"/>
      <c r="G7" s="60">
        <v>0.21</v>
      </c>
      <c r="H7" s="71">
        <f t="shared" si="2"/>
        <v>0.1143</v>
      </c>
      <c r="I7" s="74">
        <v>0.12</v>
      </c>
      <c r="J7" s="68">
        <f t="shared" si="0"/>
        <v>9.6000000000000002E-2</v>
      </c>
      <c r="K7" s="68">
        <v>0.08</v>
      </c>
      <c r="L7" s="68">
        <v>7.4999999999999997E-2</v>
      </c>
      <c r="M7" s="68">
        <v>7.4999999999999997E-2</v>
      </c>
      <c r="N7" s="64">
        <f t="shared" si="3"/>
        <v>1.3262911924324612</v>
      </c>
      <c r="O7" s="64">
        <f t="shared" si="4"/>
        <v>1.6578639905405765</v>
      </c>
      <c r="P7" s="64">
        <f t="shared" si="5"/>
        <v>1.9894367886486917</v>
      </c>
      <c r="Q7" s="64">
        <f t="shared" si="6"/>
        <v>2.1220659078919377</v>
      </c>
      <c r="R7" s="64">
        <f t="shared" si="7"/>
        <v>2.1220659078919377</v>
      </c>
      <c r="S7" s="64"/>
      <c r="T7" s="69">
        <f t="shared" si="1"/>
        <v>0.10560000000000001</v>
      </c>
      <c r="U7" s="70">
        <v>0.1</v>
      </c>
      <c r="V7" s="71"/>
      <c r="Y7" s="69">
        <f t="shared" si="8"/>
        <v>0.44668359215096315</v>
      </c>
      <c r="Z7" s="69">
        <v>-7</v>
      </c>
    </row>
    <row r="8" spans="1:27" ht="13" x14ac:dyDescent="0.3">
      <c r="A8" s="73">
        <v>17.5</v>
      </c>
      <c r="B8" s="2">
        <v>0.125</v>
      </c>
      <c r="C8" s="2">
        <v>0.113</v>
      </c>
      <c r="D8" s="58"/>
      <c r="E8" s="59">
        <f>0.17-0.03</f>
        <v>0.14000000000000001</v>
      </c>
      <c r="F8" s="61"/>
      <c r="G8" s="60"/>
      <c r="H8" s="71">
        <f t="shared" si="2"/>
        <v>0.1017</v>
      </c>
      <c r="I8" s="74">
        <v>0.1</v>
      </c>
      <c r="J8" s="68">
        <f t="shared" si="0"/>
        <v>8.0000000000000016E-2</v>
      </c>
      <c r="K8" s="68">
        <v>7.0000000000000007E-2</v>
      </c>
      <c r="L8" s="68">
        <v>6.5000000000000002E-2</v>
      </c>
      <c r="M8" s="68">
        <v>7.0000000000000007E-2</v>
      </c>
      <c r="N8" s="64">
        <f t="shared" si="3"/>
        <v>1.5915494309189535</v>
      </c>
      <c r="O8" s="64">
        <f t="shared" si="4"/>
        <v>1.9894367886486917</v>
      </c>
      <c r="P8" s="64">
        <f t="shared" si="5"/>
        <v>2.2736420441699332</v>
      </c>
      <c r="Q8" s="64">
        <f t="shared" si="6"/>
        <v>2.4485375860291589</v>
      </c>
      <c r="R8" s="64">
        <f t="shared" si="7"/>
        <v>2.2736420441699332</v>
      </c>
      <c r="S8" s="64"/>
      <c r="T8" s="69">
        <f t="shared" si="1"/>
        <v>8.8000000000000023E-2</v>
      </c>
      <c r="U8" s="70">
        <v>0.08</v>
      </c>
      <c r="V8" s="71"/>
      <c r="Y8" s="69">
        <f t="shared" si="8"/>
        <v>0.50118723362727224</v>
      </c>
      <c r="Z8" s="69">
        <v>-6</v>
      </c>
    </row>
    <row r="9" spans="1:27" ht="13" x14ac:dyDescent="0.3">
      <c r="A9" s="73">
        <v>20</v>
      </c>
      <c r="B9" s="2">
        <v>0.1</v>
      </c>
      <c r="C9" s="2">
        <v>0.09</v>
      </c>
      <c r="D9" s="58">
        <v>0.13400000000000001</v>
      </c>
      <c r="E9" s="59">
        <f>0.12-0.03</f>
        <v>0.09</v>
      </c>
      <c r="F9" s="61"/>
      <c r="G9" s="60"/>
      <c r="H9" s="71">
        <f t="shared" si="2"/>
        <v>8.1000000000000003E-2</v>
      </c>
      <c r="I9" s="74">
        <v>8.5000000000000006E-2</v>
      </c>
      <c r="J9" s="68">
        <f t="shared" si="0"/>
        <v>6.8000000000000005E-2</v>
      </c>
      <c r="K9" s="68">
        <v>0.06</v>
      </c>
      <c r="L9" s="68">
        <v>5.5E-2</v>
      </c>
      <c r="M9" s="68">
        <v>0.06</v>
      </c>
      <c r="N9" s="64">
        <f t="shared" si="3"/>
        <v>1.8724110951987685</v>
      </c>
      <c r="O9" s="64">
        <f t="shared" si="4"/>
        <v>2.3405138689984608</v>
      </c>
      <c r="P9" s="64">
        <f t="shared" si="5"/>
        <v>2.6525823848649224</v>
      </c>
      <c r="Q9" s="64">
        <f t="shared" si="6"/>
        <v>2.8937262380344611</v>
      </c>
      <c r="R9" s="64">
        <f t="shared" si="7"/>
        <v>2.6525823848649224</v>
      </c>
      <c r="S9" s="64"/>
      <c r="T9" s="69">
        <f t="shared" si="1"/>
        <v>7.4800000000000005E-2</v>
      </c>
      <c r="U9" s="70">
        <v>6.5000000000000002E-2</v>
      </c>
      <c r="V9" s="71"/>
      <c r="Y9" s="69">
        <f t="shared" si="8"/>
        <v>0.56234132519034907</v>
      </c>
      <c r="Z9" s="69">
        <v>-5</v>
      </c>
    </row>
    <row r="10" spans="1:27" ht="13" x14ac:dyDescent="0.3">
      <c r="A10" s="73">
        <v>22.5</v>
      </c>
      <c r="B10" s="2">
        <v>0.09</v>
      </c>
      <c r="C10" s="2">
        <v>7.6999999999999999E-2</v>
      </c>
      <c r="D10" s="58"/>
      <c r="E10" s="59">
        <v>0.08</v>
      </c>
      <c r="F10" s="61"/>
      <c r="G10" s="60"/>
      <c r="H10" s="71">
        <f t="shared" si="2"/>
        <v>6.93E-2</v>
      </c>
      <c r="I10" s="74">
        <v>7.0000000000000007E-2</v>
      </c>
      <c r="J10" s="68">
        <f t="shared" si="0"/>
        <v>5.6000000000000008E-2</v>
      </c>
      <c r="K10" s="68">
        <v>0.05</v>
      </c>
      <c r="L10" s="68">
        <v>0.05</v>
      </c>
      <c r="M10" s="68">
        <v>0.05</v>
      </c>
      <c r="N10" s="64">
        <f t="shared" si="3"/>
        <v>2.2736420441699332</v>
      </c>
      <c r="O10" s="64">
        <f t="shared" si="4"/>
        <v>2.8420525552124163</v>
      </c>
      <c r="P10" s="64">
        <f t="shared" si="5"/>
        <v>3.183098861837907</v>
      </c>
      <c r="Q10" s="64">
        <f t="shared" si="6"/>
        <v>3.183098861837907</v>
      </c>
      <c r="R10" s="64">
        <f t="shared" si="7"/>
        <v>3.183098861837907</v>
      </c>
      <c r="S10" s="64"/>
      <c r="T10" s="69">
        <f t="shared" si="1"/>
        <v>6.1600000000000016E-2</v>
      </c>
      <c r="U10" s="70">
        <f>J10</f>
        <v>5.6000000000000008E-2</v>
      </c>
      <c r="V10" s="71"/>
      <c r="Y10" s="69">
        <f t="shared" si="8"/>
        <v>0.63095734448019325</v>
      </c>
      <c r="Z10" s="69">
        <v>-4</v>
      </c>
    </row>
    <row r="11" spans="1:27" ht="13" x14ac:dyDescent="0.3">
      <c r="A11" s="75">
        <v>25</v>
      </c>
      <c r="D11">
        <v>8.5999999999999993E-2</v>
      </c>
      <c r="E11" s="65">
        <f>0.1-0.03</f>
        <v>7.0000000000000007E-2</v>
      </c>
      <c r="F11" s="66"/>
      <c r="G11" s="67">
        <f>0.16-0.03</f>
        <v>0.13</v>
      </c>
      <c r="H11">
        <v>7.0000000000000007E-2</v>
      </c>
      <c r="I11" s="74">
        <v>0.06</v>
      </c>
      <c r="J11" s="68">
        <f t="shared" si="0"/>
        <v>4.8000000000000001E-2</v>
      </c>
      <c r="K11" s="68">
        <v>0.04</v>
      </c>
      <c r="L11" s="68">
        <v>0.04</v>
      </c>
      <c r="M11" s="68">
        <v>0.04</v>
      </c>
      <c r="N11" s="64">
        <f t="shared" si="3"/>
        <v>2.6525823848649224</v>
      </c>
      <c r="O11" s="64">
        <f t="shared" si="4"/>
        <v>3.3157279810811531</v>
      </c>
      <c r="P11" s="64">
        <f t="shared" si="5"/>
        <v>3.9788735772973833</v>
      </c>
      <c r="Q11" s="64">
        <f t="shared" si="6"/>
        <v>3.9788735772973833</v>
      </c>
      <c r="R11" s="64">
        <f t="shared" si="7"/>
        <v>3.9788735772973833</v>
      </c>
      <c r="S11" s="64"/>
      <c r="T11" s="69">
        <f t="shared" si="1"/>
        <v>5.2800000000000007E-2</v>
      </c>
      <c r="U11" s="70">
        <v>0.05</v>
      </c>
      <c r="V11" s="71"/>
      <c r="Y11" s="76">
        <f t="shared" si="8"/>
        <v>0.70794578438413791</v>
      </c>
      <c r="Z11" s="76">
        <v>-3</v>
      </c>
    </row>
    <row r="12" spans="1:27" ht="13" x14ac:dyDescent="0.3">
      <c r="A12" s="75">
        <v>27.5</v>
      </c>
      <c r="D12">
        <v>7.3999999999999996E-2</v>
      </c>
      <c r="E12" s="77"/>
      <c r="F12" s="78"/>
      <c r="G12" s="79"/>
      <c r="I12" s="74">
        <v>0.06</v>
      </c>
      <c r="J12" s="68">
        <v>0.04</v>
      </c>
      <c r="K12" s="68">
        <v>0.03</v>
      </c>
      <c r="L12" s="68">
        <v>0.03</v>
      </c>
      <c r="M12" s="68">
        <v>3.5000000000000003E-2</v>
      </c>
      <c r="N12" s="64">
        <f t="shared" si="3"/>
        <v>2.6525823848649224</v>
      </c>
      <c r="O12" s="64">
        <f t="shared" si="4"/>
        <v>3.9788735772973833</v>
      </c>
      <c r="P12" s="64">
        <f t="shared" si="5"/>
        <v>5.3051647697298447</v>
      </c>
      <c r="Q12" s="64">
        <f t="shared" si="6"/>
        <v>5.3051647697298447</v>
      </c>
      <c r="R12" s="64">
        <f t="shared" si="7"/>
        <v>4.5472840883398664</v>
      </c>
      <c r="S12" s="64"/>
      <c r="T12" s="69">
        <f t="shared" si="1"/>
        <v>4.4000000000000004E-2</v>
      </c>
      <c r="U12" s="70">
        <v>4.2000000000000003E-2</v>
      </c>
      <c r="V12" s="71"/>
      <c r="Y12" s="76">
        <f t="shared" si="8"/>
        <v>0.79432823472428149</v>
      </c>
      <c r="Z12" s="76">
        <v>-2</v>
      </c>
    </row>
    <row r="13" spans="1:27" ht="13" x14ac:dyDescent="0.3">
      <c r="A13" s="75">
        <v>40</v>
      </c>
      <c r="I13" s="74">
        <v>0.04</v>
      </c>
      <c r="J13" s="68">
        <v>0.04</v>
      </c>
      <c r="K13" s="68">
        <v>0.03</v>
      </c>
      <c r="L13" s="68">
        <v>0.03</v>
      </c>
      <c r="M13" s="68">
        <v>3.5000000000000003E-2</v>
      </c>
      <c r="N13" s="64">
        <f t="shared" si="3"/>
        <v>3.9788735772973833</v>
      </c>
      <c r="O13" s="64">
        <f t="shared" si="4"/>
        <v>3.9788735772973833</v>
      </c>
      <c r="P13" s="64">
        <f t="shared" si="5"/>
        <v>5.3051647697298447</v>
      </c>
      <c r="Q13" s="64">
        <f t="shared" si="6"/>
        <v>5.3051647697298447</v>
      </c>
      <c r="R13" s="64">
        <f t="shared" si="7"/>
        <v>4.5472840883398664</v>
      </c>
      <c r="S13" s="64"/>
      <c r="T13" s="69">
        <f t="shared" si="1"/>
        <v>4.4000000000000004E-2</v>
      </c>
      <c r="U13" s="70">
        <v>4.2000000000000003E-2</v>
      </c>
      <c r="V13" s="71"/>
      <c r="Y13" s="76">
        <f t="shared" si="8"/>
        <v>0.89125093813374545</v>
      </c>
      <c r="Z13" s="76">
        <v>-1</v>
      </c>
    </row>
    <row r="14" spans="1:27" ht="13" x14ac:dyDescent="0.3">
      <c r="A14" s="5"/>
      <c r="Y14" s="76">
        <f t="shared" si="8"/>
        <v>1</v>
      </c>
      <c r="Z14" s="76">
        <v>0</v>
      </c>
    </row>
    <row r="15" spans="1:27" ht="13" x14ac:dyDescent="0.3">
      <c r="A15" s="51"/>
      <c r="B15" s="51"/>
      <c r="Y15" s="76">
        <f t="shared" si="8"/>
        <v>1.1220184543019636</v>
      </c>
      <c r="Z15" s="76">
        <v>1</v>
      </c>
    </row>
    <row r="16" spans="1:27" ht="13" x14ac:dyDescent="0.3">
      <c r="A16" s="80">
        <v>-1</v>
      </c>
      <c r="B16" s="81">
        <f>B17</f>
        <v>0.11</v>
      </c>
      <c r="Y16" s="76">
        <f t="shared" si="8"/>
        <v>1.2589254117941673</v>
      </c>
      <c r="Z16" s="76">
        <v>2</v>
      </c>
    </row>
    <row r="17" spans="1:28" ht="13" x14ac:dyDescent="0.3">
      <c r="A17" s="81">
        <v>0</v>
      </c>
      <c r="B17" s="68">
        <v>0.11</v>
      </c>
      <c r="E17">
        <v>0.16</v>
      </c>
      <c r="F17">
        <v>0.2</v>
      </c>
      <c r="G17">
        <v>0.17599999999999999</v>
      </c>
      <c r="Y17" s="76">
        <f t="shared" si="8"/>
        <v>1.4125375446227544</v>
      </c>
      <c r="Z17" s="76">
        <v>3</v>
      </c>
    </row>
    <row r="18" spans="1:28" ht="13" x14ac:dyDescent="0.3">
      <c r="A18" s="81">
        <v>7.5</v>
      </c>
      <c r="B18" s="68">
        <v>0.11</v>
      </c>
      <c r="C18" s="59">
        <v>0.18</v>
      </c>
      <c r="E18">
        <v>0.14399999999999999</v>
      </c>
      <c r="F18" s="74">
        <v>0.18</v>
      </c>
      <c r="G18">
        <v>0.15840000000000001</v>
      </c>
      <c r="Y18" s="69">
        <f t="shared" si="8"/>
        <v>1.5848931924611136</v>
      </c>
      <c r="Z18" s="69">
        <v>4</v>
      </c>
    </row>
    <row r="19" spans="1:28" ht="13" x14ac:dyDescent="0.3">
      <c r="A19" s="81">
        <v>10</v>
      </c>
      <c r="B19" s="68">
        <v>0.09</v>
      </c>
      <c r="C19" s="59">
        <f>0.17-0.03</f>
        <v>0.14000000000000001</v>
      </c>
      <c r="E19">
        <v>0.112</v>
      </c>
      <c r="F19" s="74">
        <v>0.14000000000000001</v>
      </c>
      <c r="G19">
        <v>0.1232</v>
      </c>
      <c r="Y19" s="69">
        <f t="shared" si="8"/>
        <v>1.778279410038923</v>
      </c>
      <c r="Z19" s="69">
        <v>5</v>
      </c>
    </row>
    <row r="20" spans="1:28" ht="13" x14ac:dyDescent="0.3">
      <c r="A20" s="81">
        <v>12.5</v>
      </c>
      <c r="B20" s="68">
        <v>0.08</v>
      </c>
      <c r="C20" s="59">
        <f>0.165-0.03</f>
        <v>0.13500000000000001</v>
      </c>
      <c r="E20">
        <v>0.104</v>
      </c>
      <c r="F20" s="74">
        <v>0.13</v>
      </c>
      <c r="G20">
        <v>0.1144</v>
      </c>
      <c r="Y20" s="69">
        <f t="shared" si="8"/>
        <v>1.9952623149688797</v>
      </c>
      <c r="Z20" s="69">
        <v>6</v>
      </c>
    </row>
    <row r="21" spans="1:28" ht="13" x14ac:dyDescent="0.3">
      <c r="A21" s="81">
        <v>15</v>
      </c>
      <c r="B21" s="68">
        <v>7.4999999999999997E-2</v>
      </c>
      <c r="C21" s="59">
        <f>0.16-0.03</f>
        <v>0.13</v>
      </c>
      <c r="E21">
        <v>9.6000000000000002E-2</v>
      </c>
      <c r="F21" s="74">
        <v>0.12</v>
      </c>
      <c r="G21">
        <v>0.1056</v>
      </c>
      <c r="Y21" s="69">
        <f t="shared" si="8"/>
        <v>2.2387211385683394</v>
      </c>
      <c r="Z21" s="69">
        <v>7</v>
      </c>
    </row>
    <row r="22" spans="1:28" ht="13" x14ac:dyDescent="0.3">
      <c r="A22" s="81">
        <v>17.5</v>
      </c>
      <c r="B22" s="68">
        <v>7.0000000000000007E-2</v>
      </c>
      <c r="C22" s="59">
        <f>0.17-0.03</f>
        <v>0.14000000000000001</v>
      </c>
      <c r="E22">
        <v>0.08</v>
      </c>
      <c r="F22" s="74">
        <v>0.1</v>
      </c>
      <c r="G22">
        <v>8.7999999999999995E-2</v>
      </c>
      <c r="Y22" s="69">
        <f t="shared" si="8"/>
        <v>2.5118864315095806</v>
      </c>
      <c r="Z22" s="69">
        <v>8</v>
      </c>
    </row>
    <row r="23" spans="1:28" ht="13" x14ac:dyDescent="0.3">
      <c r="A23" s="81">
        <v>20</v>
      </c>
      <c r="B23" s="68">
        <v>0.06</v>
      </c>
      <c r="C23" s="59">
        <f>0.12-0.03</f>
        <v>0.09</v>
      </c>
      <c r="E23">
        <v>6.8000000000000005E-2</v>
      </c>
      <c r="F23" s="74">
        <v>8.5000000000000006E-2</v>
      </c>
      <c r="G23">
        <v>7.4800000000000005E-2</v>
      </c>
      <c r="Y23" s="69">
        <f t="shared" si="8"/>
        <v>2.8183829312644542</v>
      </c>
      <c r="Z23" s="69">
        <v>9</v>
      </c>
    </row>
    <row r="24" spans="1:28" ht="13" x14ac:dyDescent="0.3">
      <c r="A24" s="81">
        <v>22.5</v>
      </c>
      <c r="B24" s="68">
        <v>0.05</v>
      </c>
      <c r="C24" s="59">
        <v>0.08</v>
      </c>
      <c r="E24">
        <v>5.6000000000000001E-2</v>
      </c>
      <c r="F24" s="74">
        <v>7.0000000000000007E-2</v>
      </c>
      <c r="G24">
        <v>6.1600000000000002E-2</v>
      </c>
      <c r="Y24" s="69">
        <f t="shared" si="8"/>
        <v>3.1622776601683795</v>
      </c>
      <c r="Z24" s="69">
        <v>10</v>
      </c>
    </row>
    <row r="25" spans="1:28" ht="13" x14ac:dyDescent="0.3">
      <c r="A25" s="81">
        <v>25</v>
      </c>
      <c r="B25" s="68">
        <v>0.04</v>
      </c>
      <c r="C25" s="65">
        <f>0.1-0.03</f>
        <v>7.0000000000000007E-2</v>
      </c>
      <c r="E25">
        <v>4.8000000000000001E-2</v>
      </c>
      <c r="F25" s="74">
        <v>0.06</v>
      </c>
      <c r="G25">
        <v>5.28E-2</v>
      </c>
    </row>
    <row r="26" spans="1:28" ht="13" x14ac:dyDescent="0.3">
      <c r="A26" s="81">
        <v>27.5</v>
      </c>
      <c r="B26" s="68">
        <v>3.5000000000000003E-2</v>
      </c>
      <c r="E26">
        <v>0.04</v>
      </c>
      <c r="F26" s="74">
        <v>0.06</v>
      </c>
      <c r="G26">
        <v>4.3999999999999997E-2</v>
      </c>
    </row>
    <row r="27" spans="1:28" ht="13" x14ac:dyDescent="0.3">
      <c r="A27" s="81">
        <v>40</v>
      </c>
      <c r="B27" s="68">
        <v>3.5000000000000003E-2</v>
      </c>
      <c r="E27">
        <v>0.04</v>
      </c>
      <c r="F27" s="74">
        <v>0.04</v>
      </c>
      <c r="G27">
        <v>4.3999999999999997E-2</v>
      </c>
    </row>
    <row r="29" spans="1:28" ht="13" x14ac:dyDescent="0.3">
      <c r="A29" s="51" t="s">
        <v>506</v>
      </c>
      <c r="AA29" s="72" t="s">
        <v>502</v>
      </c>
      <c r="AB29" s="72" t="s">
        <v>503</v>
      </c>
    </row>
    <row r="30" spans="1:28" ht="13" x14ac:dyDescent="0.3">
      <c r="AA30" s="76">
        <f>10 ^(AB30/20)</f>
        <v>0.70794578438413791</v>
      </c>
      <c r="AB30" s="76">
        <v>-3</v>
      </c>
    </row>
    <row r="31" spans="1:28" ht="13" x14ac:dyDescent="0.3">
      <c r="A31" t="s">
        <v>507</v>
      </c>
      <c r="B31" s="80">
        <v>-1</v>
      </c>
      <c r="C31" s="81">
        <v>0</v>
      </c>
      <c r="D31" s="81">
        <v>7.5</v>
      </c>
      <c r="E31" s="81">
        <v>10</v>
      </c>
      <c r="F31" s="81">
        <v>12.5</v>
      </c>
      <c r="G31" s="81">
        <v>15</v>
      </c>
      <c r="H31" s="81">
        <v>17.5</v>
      </c>
      <c r="I31" s="81">
        <v>20</v>
      </c>
      <c r="J31" s="81">
        <v>22.5</v>
      </c>
      <c r="K31" s="81">
        <v>25</v>
      </c>
      <c r="L31" s="81">
        <v>27.5</v>
      </c>
      <c r="M31" s="81">
        <v>40</v>
      </c>
      <c r="N31" t="s">
        <v>508</v>
      </c>
      <c r="AA31" s="76">
        <f>10 ^(AB31/20)</f>
        <v>0.79432823472428149</v>
      </c>
      <c r="AB31" s="76">
        <v>-2</v>
      </c>
    </row>
    <row r="32" spans="1:28" ht="13" x14ac:dyDescent="0.3">
      <c r="A32" t="s">
        <v>509</v>
      </c>
      <c r="B32" s="81">
        <f>C32</f>
        <v>0.11</v>
      </c>
      <c r="C32" s="68">
        <v>0.11</v>
      </c>
      <c r="D32" s="68">
        <v>0.11</v>
      </c>
      <c r="E32" s="68">
        <v>0.09</v>
      </c>
      <c r="F32" s="68">
        <v>0.08</v>
      </c>
      <c r="G32" s="68">
        <v>7.4999999999999997E-2</v>
      </c>
      <c r="H32" s="68">
        <v>7.0000000000000007E-2</v>
      </c>
      <c r="I32" s="68">
        <v>0.06</v>
      </c>
      <c r="J32" s="68">
        <v>0.05</v>
      </c>
      <c r="K32" s="68">
        <v>0.04</v>
      </c>
      <c r="L32" s="68">
        <v>3.5000000000000003E-2</v>
      </c>
      <c r="M32" s="68">
        <v>3.5000000000000003E-2</v>
      </c>
      <c r="N32" t="s">
        <v>508</v>
      </c>
      <c r="AA32" s="76">
        <f>10 ^(AB32/20)</f>
        <v>0.89125093813374545</v>
      </c>
      <c r="AB32" s="76">
        <v>-1</v>
      </c>
    </row>
    <row r="33" spans="1:28" ht="13" x14ac:dyDescent="0.3">
      <c r="A33" t="s">
        <v>510</v>
      </c>
      <c r="B33" s="59">
        <v>0.18</v>
      </c>
      <c r="C33" s="59">
        <f>0.17-0.03</f>
        <v>0.14000000000000001</v>
      </c>
      <c r="D33" s="59">
        <f>0.165-0.03</f>
        <v>0.13500000000000001</v>
      </c>
      <c r="E33" s="59">
        <f>0.16-0.03</f>
        <v>0.13</v>
      </c>
      <c r="F33" s="59">
        <f>0.17-0.03</f>
        <v>0.14000000000000001</v>
      </c>
      <c r="G33" s="59">
        <f>0.12-0.03</f>
        <v>0.09</v>
      </c>
      <c r="H33" s="59">
        <v>0.08</v>
      </c>
      <c r="I33" s="65">
        <f>0.1-0.03</f>
        <v>7.0000000000000007E-2</v>
      </c>
      <c r="J33" t="s">
        <v>508</v>
      </c>
      <c r="K33" s="68"/>
      <c r="L33" s="68"/>
      <c r="M33" s="68"/>
      <c r="AA33" s="76">
        <f>10 ^(AB33/20)</f>
        <v>1</v>
      </c>
      <c r="AB33" s="76">
        <v>0</v>
      </c>
    </row>
    <row r="34" spans="1:28" ht="13" x14ac:dyDescent="0.3">
      <c r="A34" t="s">
        <v>511</v>
      </c>
      <c r="B34">
        <v>0.16</v>
      </c>
      <c r="C34">
        <v>0.14399999999999999</v>
      </c>
      <c r="D34">
        <v>0.112</v>
      </c>
      <c r="E34">
        <v>0.104</v>
      </c>
      <c r="F34">
        <v>9.6000000000000002E-2</v>
      </c>
      <c r="G34">
        <v>0.08</v>
      </c>
      <c r="H34">
        <v>6.8000000000000005E-2</v>
      </c>
      <c r="I34">
        <v>5.6000000000000001E-2</v>
      </c>
      <c r="J34">
        <v>4.8000000000000001E-2</v>
      </c>
      <c r="K34">
        <v>0.04</v>
      </c>
      <c r="L34">
        <v>0.04</v>
      </c>
      <c r="M34" t="s">
        <v>508</v>
      </c>
      <c r="AA34" s="76">
        <f>10 ^(AB34/20)</f>
        <v>1.1220184543019636</v>
      </c>
      <c r="AB34" s="76">
        <v>1</v>
      </c>
    </row>
    <row r="35" spans="1:28" ht="13" x14ac:dyDescent="0.3">
      <c r="A35" t="s">
        <v>512</v>
      </c>
      <c r="B35">
        <v>0.2</v>
      </c>
      <c r="C35" s="74">
        <v>0.18</v>
      </c>
      <c r="D35" s="74">
        <v>0.14000000000000001</v>
      </c>
      <c r="E35" s="74">
        <v>0.13</v>
      </c>
      <c r="F35" s="74">
        <v>0.12</v>
      </c>
      <c r="G35" s="74">
        <v>0.1</v>
      </c>
      <c r="H35" s="74">
        <v>8.5000000000000006E-2</v>
      </c>
      <c r="I35" s="74">
        <v>7.0000000000000007E-2</v>
      </c>
      <c r="J35" s="74">
        <v>0.06</v>
      </c>
      <c r="K35" s="74">
        <v>0.06</v>
      </c>
      <c r="L35" s="74">
        <v>0.04</v>
      </c>
      <c r="M35" t="s">
        <v>508</v>
      </c>
      <c r="AA35" s="76"/>
      <c r="AB35" s="76"/>
    </row>
    <row r="36" spans="1:28" ht="13" x14ac:dyDescent="0.3">
      <c r="A36" t="s">
        <v>512</v>
      </c>
      <c r="B36">
        <v>0.17599999999999999</v>
      </c>
      <c r="C36">
        <v>0.15840000000000001</v>
      </c>
      <c r="D36">
        <v>0.1232</v>
      </c>
      <c r="E36">
        <v>0.1144</v>
      </c>
      <c r="F36">
        <v>0.1056</v>
      </c>
      <c r="G36">
        <v>8.7999999999999995E-2</v>
      </c>
      <c r="H36">
        <v>7.4800000000000005E-2</v>
      </c>
      <c r="I36">
        <v>6.1600000000000002E-2</v>
      </c>
      <c r="J36">
        <v>5.28E-2</v>
      </c>
      <c r="K36">
        <v>4.3999999999999997E-2</v>
      </c>
      <c r="L36">
        <v>4.3999999999999997E-2</v>
      </c>
      <c r="M36" t="s">
        <v>508</v>
      </c>
      <c r="AA36" s="76"/>
      <c r="AB36" s="76"/>
    </row>
    <row r="37" spans="1:28" ht="13" x14ac:dyDescent="0.3">
      <c r="A37" t="s">
        <v>513</v>
      </c>
      <c r="B37">
        <v>2.4</v>
      </c>
      <c r="AA37" s="76">
        <f>10 ^(AB37/20)</f>
        <v>1.2589254117941673</v>
      </c>
      <c r="AB37" s="76">
        <v>2</v>
      </c>
    </row>
    <row r="38" spans="1:28" ht="13" x14ac:dyDescent="0.3">
      <c r="A38" t="s">
        <v>514</v>
      </c>
      <c r="C38" t="s">
        <v>515</v>
      </c>
      <c r="D38" t="s">
        <v>516</v>
      </c>
      <c r="E38" t="s">
        <v>517</v>
      </c>
      <c r="AA38" s="76">
        <f>10 ^(AB38/20)</f>
        <v>1.4125375446227544</v>
      </c>
      <c r="AB38" s="76">
        <v>3</v>
      </c>
    </row>
    <row r="39" spans="1:28" x14ac:dyDescent="0.25">
      <c r="A39" t="s">
        <v>518</v>
      </c>
      <c r="B39">
        <v>10</v>
      </c>
      <c r="C39">
        <f t="shared" ref="C39:C44" si="9">-ATAN($B$37/B39)</f>
        <v>-0.23554498072086333</v>
      </c>
      <c r="D39">
        <f t="shared" ref="D39:D44" si="10">C39*180/PI()</f>
        <v>-13.495733280795813</v>
      </c>
      <c r="E39" s="74">
        <f t="shared" ref="E39:E44" si="11">-C39/($B$37*2*PI())</f>
        <v>1.5620061667587745E-2</v>
      </c>
      <c r="F39" s="74">
        <f>E39*B37</f>
        <v>3.7488148002210585E-2</v>
      </c>
    </row>
    <row r="40" spans="1:28" x14ac:dyDescent="0.25">
      <c r="B40">
        <v>15</v>
      </c>
      <c r="C40">
        <f t="shared" si="9"/>
        <v>-0.15865526218640141</v>
      </c>
      <c r="D40">
        <f t="shared" si="10"/>
        <v>-9.0902769208223226</v>
      </c>
      <c r="E40" s="74">
        <f t="shared" si="11"/>
        <v>1.0521153843544354E-2</v>
      </c>
    </row>
    <row r="41" spans="1:28" ht="13" x14ac:dyDescent="0.3">
      <c r="B41" s="7">
        <v>20</v>
      </c>
      <c r="C41" s="7">
        <f t="shared" si="9"/>
        <v>-0.11942892601833845</v>
      </c>
      <c r="D41" s="7">
        <f t="shared" si="10"/>
        <v>-6.8427734126309403</v>
      </c>
      <c r="E41" s="68">
        <f t="shared" si="11"/>
        <v>7.9198766349895151E-3</v>
      </c>
    </row>
    <row r="42" spans="1:28" x14ac:dyDescent="0.25">
      <c r="B42">
        <v>25</v>
      </c>
      <c r="C42">
        <f t="shared" si="9"/>
        <v>-9.5706708086803718E-2</v>
      </c>
      <c r="D42">
        <f t="shared" si="10"/>
        <v>-5.483590444464439</v>
      </c>
      <c r="E42" s="74">
        <f t="shared" si="11"/>
        <v>6.346748199611619E-3</v>
      </c>
    </row>
    <row r="43" spans="1:28" ht="13" x14ac:dyDescent="0.3">
      <c r="B43" s="7">
        <v>30</v>
      </c>
      <c r="C43" s="7">
        <f t="shared" si="9"/>
        <v>-7.9829985712237317E-2</v>
      </c>
      <c r="D43" s="7">
        <f t="shared" si="10"/>
        <v>-4.5739212599008612</v>
      </c>
      <c r="E43" s="68">
        <f t="shared" si="11"/>
        <v>5.2938903471074789E-3</v>
      </c>
    </row>
    <row r="44" spans="1:28" x14ac:dyDescent="0.25">
      <c r="B44">
        <v>50</v>
      </c>
      <c r="C44">
        <f t="shared" si="9"/>
        <v>-4.7963186877076701E-2</v>
      </c>
      <c r="D44">
        <f t="shared" si="10"/>
        <v>-2.7480881800537502</v>
      </c>
      <c r="E44" s="74">
        <f t="shared" si="11"/>
        <v>3.1806576158029515E-3</v>
      </c>
    </row>
    <row r="46" spans="1:28" x14ac:dyDescent="0.25">
      <c r="AA46" s="69"/>
      <c r="AB46" s="69"/>
    </row>
    <row r="47" spans="1:28" x14ac:dyDescent="0.25">
      <c r="AA47" s="69"/>
      <c r="AB47" s="69"/>
    </row>
    <row r="48" spans="1:28" x14ac:dyDescent="0.25">
      <c r="AA48" s="69"/>
      <c r="AB48" s="69"/>
    </row>
    <row r="49" spans="27:28" x14ac:dyDescent="0.25">
      <c r="AA49" s="69"/>
      <c r="AB49" s="69"/>
    </row>
    <row r="50" spans="27:28" x14ac:dyDescent="0.25">
      <c r="AA50" s="69"/>
      <c r="AB50" s="69"/>
    </row>
    <row r="51" spans="27:28" x14ac:dyDescent="0.25">
      <c r="AA51" s="69"/>
      <c r="AB51" s="69"/>
    </row>
    <row r="52" spans="27:28" x14ac:dyDescent="0.25">
      <c r="AA52" s="69"/>
      <c r="AB52" s="69"/>
    </row>
  </sheetData>
  <mergeCells count="1">
    <mergeCell ref="E1:G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420"/>
  <sheetViews>
    <sheetView topLeftCell="D6" zoomScaleNormal="100" workbookViewId="0">
      <selection activeCell="N26" sqref="N26"/>
    </sheetView>
  </sheetViews>
  <sheetFormatPr baseColWidth="10" defaultColWidth="9.1796875" defaultRowHeight="12.5" x14ac:dyDescent="0.25"/>
  <cols>
    <col min="1" max="2" width="11.453125" customWidth="1"/>
    <col min="3" max="5" width="15.26953125" customWidth="1"/>
    <col min="6" max="6" width="20.1796875" customWidth="1"/>
    <col min="7" max="7" width="15.453125" customWidth="1"/>
    <col min="8" max="1025" width="11.453125" customWidth="1"/>
  </cols>
  <sheetData>
    <row r="3" spans="2:15" x14ac:dyDescent="0.25">
      <c r="F3" t="s">
        <v>534</v>
      </c>
      <c r="G3">
        <v>2.5000000000000001E-2</v>
      </c>
    </row>
    <row r="6" spans="2:15" x14ac:dyDescent="0.25">
      <c r="B6" t="s">
        <v>535</v>
      </c>
      <c r="C6" t="s">
        <v>536</v>
      </c>
      <c r="D6" t="s">
        <v>537</v>
      </c>
      <c r="E6" t="s">
        <v>538</v>
      </c>
      <c r="F6" t="s">
        <v>539</v>
      </c>
      <c r="G6" t="s">
        <v>1711</v>
      </c>
      <c r="H6" t="s">
        <v>540</v>
      </c>
      <c r="I6" t="s">
        <v>541</v>
      </c>
      <c r="J6" t="s">
        <v>542</v>
      </c>
      <c r="K6" t="s">
        <v>543</v>
      </c>
      <c r="L6" t="s">
        <v>544</v>
      </c>
      <c r="M6" t="s">
        <v>545</v>
      </c>
      <c r="N6" t="s">
        <v>1712</v>
      </c>
      <c r="O6" t="s">
        <v>1713</v>
      </c>
    </row>
    <row r="7" spans="2:15" x14ac:dyDescent="0.25">
      <c r="B7">
        <v>0</v>
      </c>
      <c r="J7">
        <v>2.4</v>
      </c>
      <c r="M7">
        <v>2.52</v>
      </c>
      <c r="N7">
        <v>1.8</v>
      </c>
      <c r="O7">
        <v>3.7</v>
      </c>
    </row>
    <row r="8" spans="2:15" x14ac:dyDescent="0.25">
      <c r="B8">
        <v>7</v>
      </c>
      <c r="C8" s="71">
        <v>6.0067446085776801</v>
      </c>
      <c r="D8" s="71">
        <f t="shared" ref="D8:D33" si="0">C8*1.15</f>
        <v>6.9077562998643316</v>
      </c>
      <c r="E8" s="71">
        <f t="shared" ref="E8:E33" si="1">C8*0.85</f>
        <v>5.1057329172910277</v>
      </c>
      <c r="F8" s="71">
        <f t="shared" ref="F8:F33" si="2">C8/60 * 3</f>
        <v>0.30033723042888399</v>
      </c>
      <c r="G8" s="71">
        <f t="shared" ref="G8:G33" si="3">F8/SQRT($G$3)</f>
        <v>1.8994994286042053</v>
      </c>
      <c r="H8" s="71">
        <f t="shared" ref="H8:H33" si="4">G8*1.15</f>
        <v>2.184424342894836</v>
      </c>
      <c r="I8" s="71">
        <f t="shared" ref="I8:I33" si="5">G8*0.85</f>
        <v>1.6145745143135743</v>
      </c>
      <c r="J8">
        <v>2.4</v>
      </c>
      <c r="K8">
        <f t="shared" ref="K8:K33" si="6">J8*1.1</f>
        <v>2.64</v>
      </c>
      <c r="L8">
        <f t="shared" ref="L8:L33" si="7">J8*0.9</f>
        <v>2.16</v>
      </c>
      <c r="M8">
        <v>2.52</v>
      </c>
      <c r="N8">
        <v>1.8</v>
      </c>
      <c r="O8">
        <v>3.7</v>
      </c>
    </row>
    <row r="9" spans="2:15" x14ac:dyDescent="0.25">
      <c r="B9">
        <v>7.5</v>
      </c>
      <c r="C9" s="71">
        <v>6.0065019840939096</v>
      </c>
      <c r="D9" s="71">
        <f t="shared" si="0"/>
        <v>6.9074772817079957</v>
      </c>
      <c r="E9" s="71">
        <f t="shared" si="1"/>
        <v>5.1055266864798234</v>
      </c>
      <c r="F9" s="71">
        <f t="shared" si="2"/>
        <v>0.30032509920469547</v>
      </c>
      <c r="G9" s="71">
        <f t="shared" si="3"/>
        <v>1.8994227040057214</v>
      </c>
      <c r="H9" s="71">
        <f t="shared" si="4"/>
        <v>2.1843361096065794</v>
      </c>
      <c r="I9" s="71">
        <f t="shared" si="5"/>
        <v>1.6145092984048632</v>
      </c>
      <c r="J9">
        <v>2.4</v>
      </c>
      <c r="K9">
        <f t="shared" si="6"/>
        <v>2.64</v>
      </c>
      <c r="L9">
        <f t="shared" si="7"/>
        <v>2.16</v>
      </c>
      <c r="M9">
        <v>2.52</v>
      </c>
      <c r="N9">
        <v>1.8</v>
      </c>
      <c r="O9">
        <v>3.7</v>
      </c>
    </row>
    <row r="10" spans="2:15" x14ac:dyDescent="0.25">
      <c r="B10">
        <v>8</v>
      </c>
      <c r="C10" s="71">
        <v>6.1759599962342699</v>
      </c>
      <c r="D10" s="71">
        <f t="shared" si="0"/>
        <v>7.1023539956694099</v>
      </c>
      <c r="E10" s="71">
        <f t="shared" si="1"/>
        <v>5.2495659967991291</v>
      </c>
      <c r="F10" s="71">
        <f t="shared" si="2"/>
        <v>0.30879799981171352</v>
      </c>
      <c r="G10" s="71">
        <f t="shared" si="3"/>
        <v>1.953010032618522</v>
      </c>
      <c r="H10" s="71">
        <f t="shared" si="4"/>
        <v>2.2459615375113002</v>
      </c>
      <c r="I10" s="71">
        <f t="shared" si="5"/>
        <v>1.6600585277257436</v>
      </c>
      <c r="J10">
        <v>2.4</v>
      </c>
      <c r="K10">
        <f t="shared" si="6"/>
        <v>2.64</v>
      </c>
      <c r="L10">
        <f t="shared" si="7"/>
        <v>2.16</v>
      </c>
      <c r="M10">
        <v>2.52</v>
      </c>
      <c r="N10">
        <v>1.8</v>
      </c>
      <c r="O10">
        <v>3.7</v>
      </c>
    </row>
    <row r="11" spans="2:15" x14ac:dyDescent="0.25">
      <c r="B11">
        <v>8.5</v>
      </c>
      <c r="C11" s="71">
        <v>6.64553253074906</v>
      </c>
      <c r="D11" s="71">
        <f t="shared" si="0"/>
        <v>7.6423624103614181</v>
      </c>
      <c r="E11" s="71">
        <f t="shared" si="1"/>
        <v>5.6487026511367011</v>
      </c>
      <c r="F11" s="71">
        <f t="shared" si="2"/>
        <v>0.33227662653745305</v>
      </c>
      <c r="G11" s="71">
        <f t="shared" si="3"/>
        <v>2.101501906190999</v>
      </c>
      <c r="H11" s="71">
        <f t="shared" si="4"/>
        <v>2.4167271921196485</v>
      </c>
      <c r="I11" s="71">
        <f t="shared" si="5"/>
        <v>1.786276620262349</v>
      </c>
      <c r="J11">
        <v>2.4</v>
      </c>
      <c r="K11">
        <f t="shared" si="6"/>
        <v>2.64</v>
      </c>
      <c r="L11">
        <f t="shared" si="7"/>
        <v>2.16</v>
      </c>
      <c r="M11">
        <v>2.52</v>
      </c>
      <c r="N11">
        <v>1.8</v>
      </c>
      <c r="O11">
        <v>3.7</v>
      </c>
    </row>
    <row r="12" spans="2:15" x14ac:dyDescent="0.25">
      <c r="B12">
        <v>9</v>
      </c>
      <c r="C12" s="71">
        <v>7.0352263731933302</v>
      </c>
      <c r="D12" s="71">
        <f t="shared" si="0"/>
        <v>8.0905103291723286</v>
      </c>
      <c r="E12" s="71">
        <f t="shared" si="1"/>
        <v>5.979942417214331</v>
      </c>
      <c r="F12" s="71">
        <f t="shared" si="2"/>
        <v>0.35176131865966653</v>
      </c>
      <c r="G12" s="71">
        <f t="shared" si="3"/>
        <v>2.2247339194176678</v>
      </c>
      <c r="H12" s="71">
        <f t="shared" si="4"/>
        <v>2.5584440073303178</v>
      </c>
      <c r="I12" s="71">
        <f t="shared" si="5"/>
        <v>1.8910238315050176</v>
      </c>
      <c r="J12">
        <v>2.4</v>
      </c>
      <c r="K12">
        <f t="shared" si="6"/>
        <v>2.64</v>
      </c>
      <c r="L12">
        <f t="shared" si="7"/>
        <v>2.16</v>
      </c>
      <c r="M12">
        <v>2.52</v>
      </c>
      <c r="N12">
        <v>1.8</v>
      </c>
      <c r="O12">
        <v>3.7</v>
      </c>
    </row>
    <row r="13" spans="2:15" x14ac:dyDescent="0.25">
      <c r="B13">
        <v>9.5</v>
      </c>
      <c r="C13" s="71">
        <v>7.4244356432069303</v>
      </c>
      <c r="D13" s="71">
        <f t="shared" si="0"/>
        <v>8.5381009896879689</v>
      </c>
      <c r="E13" s="71">
        <f t="shared" si="1"/>
        <v>6.3107702967258907</v>
      </c>
      <c r="F13" s="71">
        <f t="shared" si="2"/>
        <v>0.37122178216034651</v>
      </c>
      <c r="G13" s="71">
        <f t="shared" si="3"/>
        <v>2.3478126973871127</v>
      </c>
      <c r="H13" s="71">
        <f t="shared" si="4"/>
        <v>2.6999846019951796</v>
      </c>
      <c r="I13" s="71">
        <f t="shared" si="5"/>
        <v>1.9956407927790458</v>
      </c>
      <c r="J13">
        <v>2.4</v>
      </c>
      <c r="K13">
        <f t="shared" si="6"/>
        <v>2.64</v>
      </c>
      <c r="L13">
        <f t="shared" si="7"/>
        <v>2.16</v>
      </c>
      <c r="M13">
        <v>2.52</v>
      </c>
      <c r="N13">
        <v>1.8</v>
      </c>
      <c r="O13">
        <v>3.7</v>
      </c>
    </row>
    <row r="14" spans="2:15" x14ac:dyDescent="0.25">
      <c r="B14">
        <v>10</v>
      </c>
      <c r="C14" s="71">
        <v>7.8054364583094298</v>
      </c>
      <c r="D14" s="71">
        <f t="shared" si="0"/>
        <v>8.9762519270558432</v>
      </c>
      <c r="E14" s="71">
        <f t="shared" si="1"/>
        <v>6.6346209895630155</v>
      </c>
      <c r="F14" s="71">
        <f t="shared" si="2"/>
        <v>0.39027182291547152</v>
      </c>
      <c r="G14" s="71">
        <f t="shared" si="3"/>
        <v>2.4682957339975706</v>
      </c>
      <c r="H14" s="71">
        <f t="shared" si="4"/>
        <v>2.8385400940972061</v>
      </c>
      <c r="I14" s="71">
        <f t="shared" si="5"/>
        <v>2.0980513738979352</v>
      </c>
      <c r="J14">
        <v>2.4</v>
      </c>
      <c r="K14">
        <f t="shared" si="6"/>
        <v>2.64</v>
      </c>
      <c r="L14">
        <f t="shared" si="7"/>
        <v>2.16</v>
      </c>
      <c r="M14">
        <v>2.52</v>
      </c>
      <c r="N14">
        <v>1.8</v>
      </c>
      <c r="O14">
        <v>3.7</v>
      </c>
    </row>
    <row r="15" spans="2:15" x14ac:dyDescent="0.25">
      <c r="B15">
        <v>10.5</v>
      </c>
      <c r="C15" s="71">
        <v>8.1903536556991998</v>
      </c>
      <c r="D15" s="71">
        <f t="shared" si="0"/>
        <v>9.4189067040540788</v>
      </c>
      <c r="E15" s="71">
        <f t="shared" si="1"/>
        <v>6.9618006073443199</v>
      </c>
      <c r="F15" s="71">
        <f t="shared" si="2"/>
        <v>0.40951768278495998</v>
      </c>
      <c r="G15" s="71">
        <f t="shared" si="3"/>
        <v>2.5900172394295997</v>
      </c>
      <c r="H15" s="71">
        <f t="shared" si="4"/>
        <v>2.9785198253440393</v>
      </c>
      <c r="I15" s="71">
        <f t="shared" si="5"/>
        <v>2.2015146535151597</v>
      </c>
      <c r="J15">
        <v>2.4</v>
      </c>
      <c r="K15">
        <f t="shared" si="6"/>
        <v>2.64</v>
      </c>
      <c r="L15">
        <f t="shared" si="7"/>
        <v>2.16</v>
      </c>
      <c r="M15">
        <v>2.52</v>
      </c>
      <c r="N15">
        <v>1.8</v>
      </c>
      <c r="O15">
        <v>3.7</v>
      </c>
    </row>
    <row r="16" spans="2:15" x14ac:dyDescent="0.25">
      <c r="B16">
        <v>11</v>
      </c>
      <c r="C16" s="71">
        <v>8.57548702678959</v>
      </c>
      <c r="D16" s="71">
        <f t="shared" si="0"/>
        <v>9.8618100808080271</v>
      </c>
      <c r="E16" s="71">
        <f t="shared" si="1"/>
        <v>7.289163972771151</v>
      </c>
      <c r="F16" s="71">
        <f t="shared" si="2"/>
        <v>0.4287743513394795</v>
      </c>
      <c r="G16" s="71">
        <f t="shared" si="3"/>
        <v>2.7118071049880474</v>
      </c>
      <c r="H16" s="71">
        <f t="shared" si="4"/>
        <v>3.1185781707362543</v>
      </c>
      <c r="I16" s="71">
        <f t="shared" si="5"/>
        <v>2.3050360392398401</v>
      </c>
      <c r="J16">
        <v>2.4</v>
      </c>
      <c r="K16">
        <f t="shared" si="6"/>
        <v>2.64</v>
      </c>
      <c r="L16">
        <f t="shared" si="7"/>
        <v>2.16</v>
      </c>
      <c r="M16">
        <v>2.52</v>
      </c>
      <c r="N16">
        <v>1.8</v>
      </c>
      <c r="O16">
        <v>3.7</v>
      </c>
    </row>
    <row r="17" spans="2:15" x14ac:dyDescent="0.25">
      <c r="B17">
        <v>11.5</v>
      </c>
      <c r="C17" s="71">
        <v>9.6071759720095908</v>
      </c>
      <c r="D17" s="71">
        <f t="shared" si="0"/>
        <v>11.048252367811029</v>
      </c>
      <c r="E17" s="71">
        <f t="shared" si="1"/>
        <v>8.1660995762081523</v>
      </c>
      <c r="F17" s="71">
        <f t="shared" si="2"/>
        <v>0.48035879860047948</v>
      </c>
      <c r="G17" s="71">
        <f t="shared" si="3"/>
        <v>3.0380557953592358</v>
      </c>
      <c r="H17" s="71">
        <f t="shared" si="4"/>
        <v>3.493764164663121</v>
      </c>
      <c r="I17" s="71">
        <f t="shared" si="5"/>
        <v>2.5823474260553505</v>
      </c>
      <c r="J17">
        <v>2.4</v>
      </c>
      <c r="K17">
        <f t="shared" si="6"/>
        <v>2.64</v>
      </c>
      <c r="L17">
        <f t="shared" si="7"/>
        <v>2.16</v>
      </c>
      <c r="M17">
        <v>2.52</v>
      </c>
      <c r="N17">
        <v>1.8</v>
      </c>
      <c r="O17">
        <v>3.7</v>
      </c>
    </row>
    <row r="18" spans="2:15" x14ac:dyDescent="0.25">
      <c r="B18">
        <v>12</v>
      </c>
      <c r="C18" s="71">
        <v>9.6769688635629798</v>
      </c>
      <c r="D18" s="71">
        <f t="shared" si="0"/>
        <v>11.128514193097425</v>
      </c>
      <c r="E18" s="71">
        <f t="shared" si="1"/>
        <v>8.2254235340285327</v>
      </c>
      <c r="F18" s="71">
        <f t="shared" si="2"/>
        <v>0.48384844317814901</v>
      </c>
      <c r="G18" s="71">
        <f t="shared" si="3"/>
        <v>3.0601262455390201</v>
      </c>
      <c r="H18" s="71">
        <f t="shared" si="4"/>
        <v>3.5191451823698729</v>
      </c>
      <c r="I18" s="71">
        <f t="shared" si="5"/>
        <v>2.6011073087081669</v>
      </c>
      <c r="J18">
        <v>2.4</v>
      </c>
      <c r="K18">
        <f t="shared" si="6"/>
        <v>2.64</v>
      </c>
      <c r="L18">
        <f t="shared" si="7"/>
        <v>2.16</v>
      </c>
      <c r="M18">
        <v>2.52</v>
      </c>
      <c r="N18">
        <v>1.8</v>
      </c>
      <c r="O18">
        <v>3.7</v>
      </c>
    </row>
    <row r="19" spans="2:15" x14ac:dyDescent="0.25">
      <c r="B19">
        <v>12.5</v>
      </c>
      <c r="C19" s="71">
        <v>9.6591471695243101</v>
      </c>
      <c r="D19" s="71">
        <f t="shared" si="0"/>
        <v>11.108019244952956</v>
      </c>
      <c r="E19" s="71">
        <f t="shared" si="1"/>
        <v>8.2102750940956639</v>
      </c>
      <c r="F19" s="71">
        <f t="shared" si="2"/>
        <v>0.48295735847621557</v>
      </c>
      <c r="G19" s="71">
        <f t="shared" si="3"/>
        <v>3.0544905310465365</v>
      </c>
      <c r="H19" s="71">
        <f t="shared" si="4"/>
        <v>3.5126641107035166</v>
      </c>
      <c r="I19" s="71">
        <f t="shared" si="5"/>
        <v>2.5963169513895559</v>
      </c>
      <c r="J19">
        <v>2.4</v>
      </c>
      <c r="K19">
        <f t="shared" si="6"/>
        <v>2.64</v>
      </c>
      <c r="L19">
        <f t="shared" si="7"/>
        <v>2.16</v>
      </c>
      <c r="M19">
        <v>2.52</v>
      </c>
      <c r="N19">
        <v>1.8</v>
      </c>
      <c r="O19">
        <v>3.7</v>
      </c>
    </row>
    <row r="20" spans="2:15" x14ac:dyDescent="0.25">
      <c r="B20">
        <v>13</v>
      </c>
      <c r="C20" s="71">
        <v>9.6481527847834094</v>
      </c>
      <c r="D20" s="71">
        <f t="shared" si="0"/>
        <v>11.09537570250092</v>
      </c>
      <c r="E20" s="71">
        <f t="shared" si="1"/>
        <v>8.2009298670658985</v>
      </c>
      <c r="F20" s="71">
        <f t="shared" si="2"/>
        <v>0.48240763923917052</v>
      </c>
      <c r="G20" s="71">
        <f t="shared" si="3"/>
        <v>3.0510138013211914</v>
      </c>
      <c r="H20" s="71">
        <f t="shared" si="4"/>
        <v>3.5086658715193697</v>
      </c>
      <c r="I20" s="71">
        <f t="shared" si="5"/>
        <v>2.5933617311230126</v>
      </c>
      <c r="J20">
        <v>2.4</v>
      </c>
      <c r="K20">
        <f t="shared" si="6"/>
        <v>2.64</v>
      </c>
      <c r="L20">
        <f t="shared" si="7"/>
        <v>2.16</v>
      </c>
      <c r="M20">
        <v>2.52</v>
      </c>
      <c r="N20">
        <v>1.8</v>
      </c>
      <c r="O20">
        <v>3.7</v>
      </c>
    </row>
    <row r="21" spans="2:15" x14ac:dyDescent="0.25">
      <c r="B21">
        <v>13.5</v>
      </c>
      <c r="C21" s="71">
        <v>9.6390590429692402</v>
      </c>
      <c r="D21" s="71">
        <f t="shared" si="0"/>
        <v>11.084917899414625</v>
      </c>
      <c r="E21" s="71">
        <f t="shared" si="1"/>
        <v>8.1932001865238533</v>
      </c>
      <c r="F21" s="71">
        <f t="shared" si="2"/>
        <v>0.48195295214846201</v>
      </c>
      <c r="G21" s="71">
        <f t="shared" si="3"/>
        <v>3.0481381076625627</v>
      </c>
      <c r="H21" s="71">
        <f t="shared" si="4"/>
        <v>3.5053588238119469</v>
      </c>
      <c r="I21" s="71">
        <f t="shared" si="5"/>
        <v>2.590917391513178</v>
      </c>
      <c r="J21">
        <v>2.4</v>
      </c>
      <c r="K21">
        <f t="shared" si="6"/>
        <v>2.64</v>
      </c>
      <c r="L21">
        <f t="shared" si="7"/>
        <v>2.16</v>
      </c>
      <c r="M21">
        <v>2.52</v>
      </c>
      <c r="N21">
        <v>1.8</v>
      </c>
      <c r="O21">
        <v>3.7</v>
      </c>
    </row>
    <row r="22" spans="2:15" x14ac:dyDescent="0.25">
      <c r="B22">
        <v>14</v>
      </c>
      <c r="C22" s="71">
        <v>9.6344870259734794</v>
      </c>
      <c r="D22" s="71">
        <f t="shared" si="0"/>
        <v>11.0796600798695</v>
      </c>
      <c r="E22" s="71">
        <f t="shared" si="1"/>
        <v>8.189313972077457</v>
      </c>
      <c r="F22" s="71">
        <f t="shared" si="2"/>
        <v>0.48172435129867397</v>
      </c>
      <c r="G22" s="71">
        <f t="shared" si="3"/>
        <v>3.0466923089418021</v>
      </c>
      <c r="H22" s="71">
        <f t="shared" si="4"/>
        <v>3.5036961552830723</v>
      </c>
      <c r="I22" s="71">
        <f t="shared" si="5"/>
        <v>2.5896884626005319</v>
      </c>
      <c r="J22">
        <v>2.4</v>
      </c>
      <c r="K22">
        <f t="shared" si="6"/>
        <v>2.64</v>
      </c>
      <c r="L22">
        <f t="shared" si="7"/>
        <v>2.16</v>
      </c>
      <c r="M22">
        <v>2.52</v>
      </c>
      <c r="N22">
        <v>1.8</v>
      </c>
      <c r="O22">
        <v>3.7</v>
      </c>
    </row>
    <row r="23" spans="2:15" x14ac:dyDescent="0.25">
      <c r="B23">
        <v>14.5</v>
      </c>
      <c r="C23" s="71">
        <v>9.6309471649713991</v>
      </c>
      <c r="D23" s="71">
        <f t="shared" si="0"/>
        <v>11.075589239717107</v>
      </c>
      <c r="E23" s="71">
        <f t="shared" si="1"/>
        <v>8.1863050902256891</v>
      </c>
      <c r="F23" s="71">
        <f t="shared" si="2"/>
        <v>0.48154735824856998</v>
      </c>
      <c r="G23" s="71">
        <f t="shared" si="3"/>
        <v>3.0455729066051043</v>
      </c>
      <c r="H23" s="71">
        <f t="shared" si="4"/>
        <v>3.5024088425958695</v>
      </c>
      <c r="I23" s="71">
        <f t="shared" si="5"/>
        <v>2.5887369706143386</v>
      </c>
      <c r="J23">
        <v>2.4</v>
      </c>
      <c r="K23">
        <f t="shared" si="6"/>
        <v>2.64</v>
      </c>
      <c r="L23">
        <f t="shared" si="7"/>
        <v>2.16</v>
      </c>
      <c r="M23">
        <v>2.52</v>
      </c>
      <c r="N23">
        <v>1.8</v>
      </c>
      <c r="O23">
        <v>3.7</v>
      </c>
    </row>
    <row r="24" spans="2:15" x14ac:dyDescent="0.25">
      <c r="B24">
        <v>15</v>
      </c>
      <c r="C24" s="71">
        <v>9.6283732496165797</v>
      </c>
      <c r="D24" s="71">
        <f t="shared" si="0"/>
        <v>11.072629237059067</v>
      </c>
      <c r="E24" s="71">
        <f t="shared" si="1"/>
        <v>8.1841172621740927</v>
      </c>
      <c r="F24" s="71">
        <f t="shared" si="2"/>
        <v>0.48141866248082898</v>
      </c>
      <c r="G24" s="71">
        <f t="shared" si="3"/>
        <v>3.0447589631025331</v>
      </c>
      <c r="H24" s="71">
        <f t="shared" si="4"/>
        <v>3.5014728075679127</v>
      </c>
      <c r="I24" s="71">
        <f t="shared" si="5"/>
        <v>2.5880451186371531</v>
      </c>
      <c r="J24">
        <v>2.4</v>
      </c>
      <c r="K24">
        <f t="shared" si="6"/>
        <v>2.64</v>
      </c>
      <c r="L24">
        <f t="shared" si="7"/>
        <v>2.16</v>
      </c>
      <c r="M24">
        <v>2.52</v>
      </c>
      <c r="N24">
        <v>1.8</v>
      </c>
      <c r="O24">
        <v>3.7</v>
      </c>
    </row>
    <row r="25" spans="2:15" x14ac:dyDescent="0.25">
      <c r="B25">
        <v>15.5</v>
      </c>
      <c r="C25" s="71">
        <v>9.62677176365783</v>
      </c>
      <c r="D25" s="71">
        <f t="shared" si="0"/>
        <v>11.070787528206504</v>
      </c>
      <c r="E25" s="71">
        <f t="shared" si="1"/>
        <v>8.1827559991091547</v>
      </c>
      <c r="F25" s="71">
        <f t="shared" si="2"/>
        <v>0.48133858818289149</v>
      </c>
      <c r="G25" s="71">
        <f t="shared" si="3"/>
        <v>3.0442525287754902</v>
      </c>
      <c r="H25" s="71">
        <f t="shared" si="4"/>
        <v>3.5008904080918133</v>
      </c>
      <c r="I25" s="71">
        <f t="shared" si="5"/>
        <v>2.5876146494591667</v>
      </c>
      <c r="J25">
        <v>2.4</v>
      </c>
      <c r="K25">
        <f t="shared" si="6"/>
        <v>2.64</v>
      </c>
      <c r="L25">
        <f t="shared" si="7"/>
        <v>2.16</v>
      </c>
      <c r="M25">
        <v>2.52</v>
      </c>
      <c r="N25">
        <v>1.8</v>
      </c>
      <c r="O25">
        <v>3.7</v>
      </c>
    </row>
    <row r="26" spans="2:15" x14ac:dyDescent="0.25">
      <c r="B26">
        <v>16</v>
      </c>
      <c r="C26" s="71">
        <v>9.6228786317030899</v>
      </c>
      <c r="D26" s="71">
        <f t="shared" si="0"/>
        <v>11.066310426458552</v>
      </c>
      <c r="E26" s="71">
        <f t="shared" si="1"/>
        <v>8.1794468369476263</v>
      </c>
      <c r="F26" s="71">
        <f t="shared" si="2"/>
        <v>0.48114393158515451</v>
      </c>
      <c r="G26" s="71">
        <f t="shared" si="3"/>
        <v>3.0430214123546344</v>
      </c>
      <c r="H26" s="71">
        <f t="shared" si="4"/>
        <v>3.4994746242078292</v>
      </c>
      <c r="I26" s="71">
        <f t="shared" si="5"/>
        <v>2.5865682005014392</v>
      </c>
      <c r="J26">
        <v>2.4</v>
      </c>
      <c r="K26">
        <f t="shared" si="6"/>
        <v>2.64</v>
      </c>
      <c r="L26">
        <f t="shared" si="7"/>
        <v>2.16</v>
      </c>
      <c r="M26">
        <v>2.52</v>
      </c>
      <c r="N26">
        <v>1.8</v>
      </c>
      <c r="O26">
        <v>3.7</v>
      </c>
    </row>
    <row r="27" spans="2:15" x14ac:dyDescent="0.25">
      <c r="B27">
        <v>16.5</v>
      </c>
      <c r="C27" s="71">
        <v>9.6247237101945906</v>
      </c>
      <c r="D27" s="71">
        <f t="shared" si="0"/>
        <v>11.068432266723779</v>
      </c>
      <c r="E27" s="71">
        <f t="shared" si="1"/>
        <v>8.1810151536654026</v>
      </c>
      <c r="F27" s="71">
        <f t="shared" si="2"/>
        <v>0.48123618550972946</v>
      </c>
      <c r="G27" s="71">
        <f t="shared" si="3"/>
        <v>3.0436048774041269</v>
      </c>
      <c r="H27" s="71">
        <f t="shared" si="4"/>
        <v>3.5001456090147456</v>
      </c>
      <c r="I27" s="71">
        <f t="shared" si="5"/>
        <v>2.5870641457935077</v>
      </c>
      <c r="J27">
        <v>2.4</v>
      </c>
      <c r="K27">
        <f t="shared" si="6"/>
        <v>2.64</v>
      </c>
      <c r="L27">
        <f t="shared" si="7"/>
        <v>2.16</v>
      </c>
      <c r="M27">
        <v>2.52</v>
      </c>
      <c r="N27">
        <v>1.8</v>
      </c>
      <c r="O27">
        <v>3.7</v>
      </c>
    </row>
    <row r="28" spans="2:15" x14ac:dyDescent="0.25">
      <c r="B28">
        <v>17</v>
      </c>
      <c r="C28" s="71">
        <v>9.6232745645111901</v>
      </c>
      <c r="D28" s="71">
        <f t="shared" si="0"/>
        <v>11.066765749187867</v>
      </c>
      <c r="E28" s="71">
        <f t="shared" si="1"/>
        <v>8.179783379834511</v>
      </c>
      <c r="F28" s="71">
        <f t="shared" si="2"/>
        <v>0.48116372822555947</v>
      </c>
      <c r="G28" s="71">
        <f t="shared" si="3"/>
        <v>3.0431466173020323</v>
      </c>
      <c r="H28" s="71">
        <f t="shared" si="4"/>
        <v>3.499618609897337</v>
      </c>
      <c r="I28" s="71">
        <f t="shared" si="5"/>
        <v>2.5866746247067272</v>
      </c>
      <c r="J28">
        <v>2.4</v>
      </c>
      <c r="K28">
        <f t="shared" si="6"/>
        <v>2.64</v>
      </c>
      <c r="L28">
        <f t="shared" si="7"/>
        <v>2.16</v>
      </c>
      <c r="M28">
        <v>2.52</v>
      </c>
      <c r="N28">
        <v>1.8</v>
      </c>
      <c r="O28">
        <v>3.7</v>
      </c>
    </row>
    <row r="29" spans="2:15" x14ac:dyDescent="0.25">
      <c r="B29">
        <v>17.5</v>
      </c>
      <c r="C29" s="71">
        <v>9.6257762463784502</v>
      </c>
      <c r="D29" s="71">
        <f t="shared" si="0"/>
        <v>11.069642683335218</v>
      </c>
      <c r="E29" s="71">
        <f t="shared" si="1"/>
        <v>8.1819098094216827</v>
      </c>
      <c r="F29" s="71">
        <f t="shared" si="2"/>
        <v>0.48128881231892251</v>
      </c>
      <c r="G29" s="71">
        <f t="shared" si="3"/>
        <v>3.0439377185702008</v>
      </c>
      <c r="H29" s="71">
        <f t="shared" si="4"/>
        <v>3.5005283763557307</v>
      </c>
      <c r="I29" s="71">
        <f t="shared" si="5"/>
        <v>2.5873470607846705</v>
      </c>
      <c r="J29">
        <v>2.4</v>
      </c>
      <c r="K29">
        <f t="shared" si="6"/>
        <v>2.64</v>
      </c>
      <c r="L29">
        <f t="shared" si="7"/>
        <v>2.16</v>
      </c>
      <c r="M29">
        <v>2.52</v>
      </c>
      <c r="N29">
        <v>1.8</v>
      </c>
      <c r="O29">
        <v>3.7</v>
      </c>
    </row>
    <row r="30" spans="2:15" x14ac:dyDescent="0.25">
      <c r="B30">
        <v>18</v>
      </c>
      <c r="C30" s="71">
        <v>9.6254611276536899</v>
      </c>
      <c r="D30" s="71">
        <f t="shared" si="0"/>
        <v>11.069280296801743</v>
      </c>
      <c r="E30" s="71">
        <f t="shared" si="1"/>
        <v>8.1816419585056366</v>
      </c>
      <c r="F30" s="71">
        <f t="shared" si="2"/>
        <v>0.48127305638268453</v>
      </c>
      <c r="G30" s="71">
        <f t="shared" si="3"/>
        <v>3.0438380692798401</v>
      </c>
      <c r="H30" s="71">
        <f t="shared" si="4"/>
        <v>3.500413779671816</v>
      </c>
      <c r="I30" s="71">
        <f t="shared" si="5"/>
        <v>2.5872623588878638</v>
      </c>
      <c r="J30">
        <v>2.4</v>
      </c>
      <c r="K30">
        <f t="shared" si="6"/>
        <v>2.64</v>
      </c>
      <c r="L30">
        <f t="shared" si="7"/>
        <v>2.16</v>
      </c>
      <c r="M30">
        <v>2.52</v>
      </c>
      <c r="N30">
        <v>1.8</v>
      </c>
      <c r="O30">
        <v>3.7</v>
      </c>
    </row>
    <row r="31" spans="2:15" x14ac:dyDescent="0.25">
      <c r="B31">
        <v>18.5</v>
      </c>
      <c r="C31" s="71">
        <v>9.6265568907875299</v>
      </c>
      <c r="D31" s="71">
        <f t="shared" si="0"/>
        <v>11.070540424405658</v>
      </c>
      <c r="E31" s="71">
        <f t="shared" si="1"/>
        <v>8.1825733571693995</v>
      </c>
      <c r="F31" s="71">
        <f t="shared" si="2"/>
        <v>0.48132784453937649</v>
      </c>
      <c r="G31" s="71">
        <f t="shared" si="3"/>
        <v>3.0441845800077378</v>
      </c>
      <c r="H31" s="71">
        <f t="shared" si="4"/>
        <v>3.5008122670088984</v>
      </c>
      <c r="I31" s="71">
        <f t="shared" si="5"/>
        <v>2.5875568930065769</v>
      </c>
      <c r="J31">
        <v>2.4</v>
      </c>
      <c r="K31">
        <f t="shared" si="6"/>
        <v>2.64</v>
      </c>
      <c r="L31">
        <f t="shared" si="7"/>
        <v>2.16</v>
      </c>
      <c r="M31">
        <v>2.52</v>
      </c>
      <c r="N31">
        <v>1.8</v>
      </c>
      <c r="O31">
        <v>3.7</v>
      </c>
    </row>
    <row r="32" spans="2:15" x14ac:dyDescent="0.25">
      <c r="B32">
        <v>19</v>
      </c>
      <c r="C32" s="71">
        <v>9.6275840904569705</v>
      </c>
      <c r="D32" s="71">
        <f t="shared" si="0"/>
        <v>11.071721704025515</v>
      </c>
      <c r="E32" s="71">
        <f t="shared" si="1"/>
        <v>8.1834464768884239</v>
      </c>
      <c r="F32" s="71">
        <f t="shared" si="2"/>
        <v>0.48137920452284849</v>
      </c>
      <c r="G32" s="71">
        <f t="shared" si="3"/>
        <v>3.044509409064458</v>
      </c>
      <c r="H32" s="71">
        <f t="shared" si="4"/>
        <v>3.5011858204241264</v>
      </c>
      <c r="I32" s="71">
        <f t="shared" si="5"/>
        <v>2.5878329977047891</v>
      </c>
      <c r="J32">
        <v>2.4</v>
      </c>
      <c r="K32">
        <f t="shared" si="6"/>
        <v>2.64</v>
      </c>
      <c r="L32">
        <f t="shared" si="7"/>
        <v>2.16</v>
      </c>
      <c r="M32">
        <v>2.52</v>
      </c>
      <c r="N32">
        <v>1.8</v>
      </c>
      <c r="O32">
        <v>3.7</v>
      </c>
    </row>
    <row r="33" spans="2:15" x14ac:dyDescent="0.25">
      <c r="B33">
        <v>19.5</v>
      </c>
      <c r="C33" s="71">
        <v>9.6279899507519495</v>
      </c>
      <c r="D33" s="71">
        <f t="shared" si="0"/>
        <v>11.072188443364741</v>
      </c>
      <c r="E33" s="71">
        <f t="shared" si="1"/>
        <v>8.1837914581391562</v>
      </c>
      <c r="F33" s="71">
        <f t="shared" si="2"/>
        <v>0.48139949753759748</v>
      </c>
      <c r="G33" s="71">
        <f t="shared" si="3"/>
        <v>3.0446377533588542</v>
      </c>
      <c r="H33" s="71">
        <f t="shared" si="4"/>
        <v>3.5013334163626819</v>
      </c>
      <c r="I33" s="71">
        <f t="shared" si="5"/>
        <v>2.5879420903550261</v>
      </c>
      <c r="J33">
        <v>2.4</v>
      </c>
      <c r="K33">
        <f t="shared" si="6"/>
        <v>2.64</v>
      </c>
      <c r="L33">
        <f t="shared" si="7"/>
        <v>2.16</v>
      </c>
      <c r="M33">
        <v>2.52</v>
      </c>
      <c r="N33">
        <v>1.8</v>
      </c>
      <c r="O33">
        <v>3.7</v>
      </c>
    </row>
    <row r="34" spans="2:15" x14ac:dyDescent="0.25">
      <c r="B34">
        <v>25</v>
      </c>
      <c r="J34">
        <v>2.4</v>
      </c>
      <c r="M34">
        <v>2.52</v>
      </c>
      <c r="N34">
        <v>1.8</v>
      </c>
      <c r="O34">
        <v>3.7</v>
      </c>
    </row>
    <row r="37" spans="2:15" x14ac:dyDescent="0.25">
      <c r="E37" t="s">
        <v>870</v>
      </c>
    </row>
    <row r="38" spans="2:15" x14ac:dyDescent="0.25">
      <c r="E38">
        <v>4.6595376975214001E-2</v>
      </c>
      <c r="F38">
        <v>4.5557292182560598E-2</v>
      </c>
      <c r="G38">
        <v>3.4563553878416198E-2</v>
      </c>
      <c r="H38">
        <v>5.7707321823163099E-2</v>
      </c>
      <c r="I38">
        <v>5.84447651773808E-2</v>
      </c>
      <c r="J38">
        <v>3.7559380096510497E-2</v>
      </c>
      <c r="K38">
        <v>1.41878413326287E-2</v>
      </c>
      <c r="L38">
        <v>2.0302627514158199E-2</v>
      </c>
      <c r="M38">
        <v>2.4814344533578701E-2</v>
      </c>
      <c r="N38">
        <v>1.9845341212472299E-2</v>
      </c>
    </row>
    <row r="39" spans="2:15" x14ac:dyDescent="0.25">
      <c r="E39" t="s">
        <v>871</v>
      </c>
    </row>
    <row r="40" spans="2:15" x14ac:dyDescent="0.25">
      <c r="E40">
        <v>4.6538540685920303E-2</v>
      </c>
      <c r="F40">
        <v>4.54932854183848E-2</v>
      </c>
      <c r="G40">
        <v>3.4486175379318203E-2</v>
      </c>
      <c r="H40">
        <v>5.8030207935811901E-2</v>
      </c>
      <c r="I40">
        <v>5.8206693875302098E-2</v>
      </c>
      <c r="J40">
        <v>3.96730035909953E-2</v>
      </c>
      <c r="K40">
        <v>1.6113279819179201E-2</v>
      </c>
      <c r="L40">
        <v>2.2748403940369699E-2</v>
      </c>
      <c r="M40">
        <v>2.8782001962861702E-2</v>
      </c>
      <c r="N40">
        <v>2.2354640175988299E-2</v>
      </c>
    </row>
    <row r="42" spans="2:15" x14ac:dyDescent="0.25">
      <c r="E42" s="186">
        <f>(E38-E40)/E40</f>
        <v>1.2212735607090679E-3</v>
      </c>
      <c r="F42" s="186">
        <f t="shared" ref="F42:N42" si="8">(F38-F40)/F40</f>
        <v>1.4069496978982956E-3</v>
      </c>
      <c r="G42" s="186">
        <f t="shared" si="8"/>
        <v>2.2437541492177156E-3</v>
      </c>
      <c r="H42" s="186">
        <f t="shared" si="8"/>
        <v>-5.5641040095177783E-3</v>
      </c>
      <c r="I42" s="186">
        <f t="shared" si="8"/>
        <v>4.0901017774472616E-3</v>
      </c>
      <c r="J42" s="186">
        <f t="shared" si="8"/>
        <v>-5.3276114817899435E-2</v>
      </c>
      <c r="K42" s="186">
        <f t="shared" si="8"/>
        <v>-0.11949389001851154</v>
      </c>
      <c r="L42" s="186">
        <f t="shared" si="8"/>
        <v>-0.10751419891358552</v>
      </c>
      <c r="M42" s="186">
        <f t="shared" si="8"/>
        <v>-0.13785203108534946</v>
      </c>
      <c r="N42" s="186">
        <f t="shared" si="8"/>
        <v>-0.11224957967390158</v>
      </c>
    </row>
    <row r="44" spans="2:15" x14ac:dyDescent="0.25">
      <c r="E44" t="s">
        <v>872</v>
      </c>
    </row>
    <row r="45" spans="2:15" x14ac:dyDescent="0.25">
      <c r="E45">
        <v>4.4666962660856298E-2</v>
      </c>
      <c r="F45">
        <v>4.3775111274248303E-2</v>
      </c>
      <c r="G45">
        <v>3.3704474241440102E-2</v>
      </c>
      <c r="H45">
        <v>5.3751405585208002E-2</v>
      </c>
      <c r="I45">
        <v>5.33019858170675E-2</v>
      </c>
      <c r="J45">
        <v>4.23262666068287E-2</v>
      </c>
      <c r="K45">
        <v>1.7915562376053601E-2</v>
      </c>
      <c r="L45">
        <v>2.43327169113433E-2</v>
      </c>
      <c r="M45">
        <v>3.1404855224757201E-2</v>
      </c>
      <c r="N45">
        <v>2.3982357178292502E-2</v>
      </c>
    </row>
    <row r="47" spans="2:15" x14ac:dyDescent="0.25">
      <c r="E47" s="186">
        <f>(E40-E45)/E45</f>
        <v>4.1900722896122837E-2</v>
      </c>
      <c r="F47" s="186">
        <f t="shared" ref="F47:N47" si="9">(F40-F45)/F45</f>
        <v>3.9250023452190558E-2</v>
      </c>
      <c r="G47" s="186">
        <f t="shared" si="9"/>
        <v>2.3192800228196069E-2</v>
      </c>
      <c r="H47" s="186">
        <f t="shared" si="9"/>
        <v>7.9603543461222406E-2</v>
      </c>
      <c r="I47" s="186">
        <f t="shared" si="9"/>
        <v>9.2017360761521422E-2</v>
      </c>
      <c r="J47" s="186">
        <f t="shared" si="9"/>
        <v>-6.2685968514060636E-2</v>
      </c>
      <c r="K47" s="186">
        <f t="shared" si="9"/>
        <v>-0.10059871518648929</v>
      </c>
      <c r="L47" s="186">
        <f t="shared" si="9"/>
        <v>-6.5110401635217072E-2</v>
      </c>
      <c r="M47" s="186">
        <f t="shared" si="9"/>
        <v>-8.3517444774839827E-2</v>
      </c>
      <c r="N47" s="186">
        <f t="shared" si="9"/>
        <v>-6.7871435247304282E-2</v>
      </c>
    </row>
    <row r="48" spans="2:15" x14ac:dyDescent="0.25">
      <c r="C48" t="s">
        <v>1075</v>
      </c>
      <c r="M48" t="s">
        <v>1667</v>
      </c>
    </row>
    <row r="49" spans="2:16" x14ac:dyDescent="0.25">
      <c r="C49" t="s">
        <v>880</v>
      </c>
      <c r="D49" t="s">
        <v>881</v>
      </c>
      <c r="E49" t="s">
        <v>882</v>
      </c>
      <c r="F49" t="s">
        <v>758</v>
      </c>
      <c r="M49" t="s">
        <v>880</v>
      </c>
      <c r="N49" t="s">
        <v>881</v>
      </c>
      <c r="O49" t="s">
        <v>882</v>
      </c>
      <c r="P49" t="s">
        <v>758</v>
      </c>
    </row>
    <row r="50" spans="2:16" x14ac:dyDescent="0.25">
      <c r="B50">
        <v>1</v>
      </c>
      <c r="C50">
        <v>0</v>
      </c>
      <c r="D50">
        <v>0</v>
      </c>
      <c r="E50">
        <v>0</v>
      </c>
      <c r="F50" t="s">
        <v>1008</v>
      </c>
      <c r="M50">
        <v>0</v>
      </c>
      <c r="N50">
        <v>3</v>
      </c>
      <c r="O50">
        <v>-1</v>
      </c>
      <c r="P50" t="s">
        <v>883</v>
      </c>
    </row>
    <row r="51" spans="2:16" x14ac:dyDescent="0.25">
      <c r="B51">
        <v>2</v>
      </c>
      <c r="C51">
        <v>0</v>
      </c>
      <c r="D51">
        <v>0</v>
      </c>
      <c r="E51">
        <v>0</v>
      </c>
      <c r="F51" t="s">
        <v>1009</v>
      </c>
      <c r="M51">
        <v>0</v>
      </c>
      <c r="N51">
        <v>6</v>
      </c>
      <c r="O51">
        <v>0</v>
      </c>
      <c r="P51" t="s">
        <v>884</v>
      </c>
    </row>
    <row r="52" spans="2:16" x14ac:dyDescent="0.25">
      <c r="B52">
        <v>3</v>
      </c>
      <c r="C52">
        <v>0</v>
      </c>
      <c r="D52">
        <v>0</v>
      </c>
      <c r="E52">
        <v>0</v>
      </c>
      <c r="F52" t="s">
        <v>1010</v>
      </c>
      <c r="M52">
        <v>0</v>
      </c>
      <c r="N52">
        <v>7</v>
      </c>
      <c r="O52">
        <v>0</v>
      </c>
      <c r="P52" t="s">
        <v>885</v>
      </c>
    </row>
    <row r="53" spans="2:16" x14ac:dyDescent="0.25">
      <c r="B53">
        <v>4</v>
      </c>
      <c r="C53">
        <v>0</v>
      </c>
      <c r="D53">
        <v>0</v>
      </c>
      <c r="E53">
        <v>0</v>
      </c>
      <c r="F53" t="s">
        <v>1011</v>
      </c>
      <c r="M53">
        <v>0</v>
      </c>
      <c r="N53">
        <v>7</v>
      </c>
      <c r="O53">
        <v>0</v>
      </c>
      <c r="P53" t="s">
        <v>886</v>
      </c>
    </row>
    <row r="54" spans="2:16" x14ac:dyDescent="0.25">
      <c r="B54">
        <v>5</v>
      </c>
      <c r="C54">
        <v>0</v>
      </c>
      <c r="D54">
        <v>0</v>
      </c>
      <c r="E54">
        <v>0</v>
      </c>
      <c r="F54" t="s">
        <v>1012</v>
      </c>
      <c r="M54">
        <v>0</v>
      </c>
      <c r="N54">
        <v>3</v>
      </c>
      <c r="O54">
        <v>0</v>
      </c>
      <c r="P54" t="s">
        <v>887</v>
      </c>
    </row>
    <row r="55" spans="2:16" x14ac:dyDescent="0.25">
      <c r="B55">
        <v>6</v>
      </c>
      <c r="C55">
        <v>0</v>
      </c>
      <c r="D55">
        <v>0</v>
      </c>
      <c r="E55" t="s">
        <v>894</v>
      </c>
      <c r="F55" t="s">
        <v>1013</v>
      </c>
      <c r="M55">
        <v>0</v>
      </c>
      <c r="N55">
        <v>1</v>
      </c>
      <c r="O55">
        <v>0</v>
      </c>
      <c r="P55" t="s">
        <v>888</v>
      </c>
    </row>
    <row r="56" spans="2:16" x14ac:dyDescent="0.25">
      <c r="B56">
        <v>7</v>
      </c>
      <c r="C56">
        <v>1</v>
      </c>
      <c r="D56">
        <v>0</v>
      </c>
      <c r="E56">
        <v>0</v>
      </c>
      <c r="F56" t="s">
        <v>1014</v>
      </c>
      <c r="M56">
        <v>0</v>
      </c>
      <c r="N56">
        <v>1</v>
      </c>
      <c r="O56">
        <v>0</v>
      </c>
      <c r="P56" s="188" t="s">
        <v>1390</v>
      </c>
    </row>
    <row r="57" spans="2:16" x14ac:dyDescent="0.25">
      <c r="B57">
        <v>8</v>
      </c>
      <c r="C57">
        <v>0</v>
      </c>
      <c r="D57">
        <v>0</v>
      </c>
      <c r="E57">
        <v>0</v>
      </c>
      <c r="F57" t="s">
        <v>1015</v>
      </c>
      <c r="M57">
        <v>0</v>
      </c>
      <c r="N57">
        <v>24</v>
      </c>
      <c r="O57">
        <v>0</v>
      </c>
      <c r="P57" s="188" t="s">
        <v>1380</v>
      </c>
    </row>
    <row r="58" spans="2:16" x14ac:dyDescent="0.25">
      <c r="B58">
        <v>9</v>
      </c>
      <c r="C58">
        <v>-5</v>
      </c>
      <c r="D58">
        <v>7</v>
      </c>
      <c r="E58" t="s">
        <v>894</v>
      </c>
      <c r="F58" t="s">
        <v>1016</v>
      </c>
      <c r="M58">
        <v>0</v>
      </c>
      <c r="N58">
        <v>11</v>
      </c>
      <c r="O58">
        <v>0</v>
      </c>
      <c r="P58" t="s">
        <v>889</v>
      </c>
    </row>
    <row r="59" spans="2:16" x14ac:dyDescent="0.25">
      <c r="B59">
        <v>10</v>
      </c>
      <c r="C59">
        <v>0</v>
      </c>
      <c r="D59">
        <v>0</v>
      </c>
      <c r="E59">
        <v>0</v>
      </c>
      <c r="F59" t="s">
        <v>1017</v>
      </c>
      <c r="M59">
        <v>0</v>
      </c>
      <c r="N59">
        <v>0</v>
      </c>
      <c r="O59">
        <v>0</v>
      </c>
      <c r="P59" t="s">
        <v>890</v>
      </c>
    </row>
    <row r="60" spans="2:16" x14ac:dyDescent="0.25">
      <c r="B60">
        <v>11</v>
      </c>
      <c r="C60">
        <v>0</v>
      </c>
      <c r="D60">
        <v>0</v>
      </c>
      <c r="E60">
        <v>0</v>
      </c>
      <c r="F60" t="s">
        <v>1018</v>
      </c>
      <c r="M60">
        <v>0</v>
      </c>
      <c r="N60">
        <v>0</v>
      </c>
      <c r="O60">
        <v>0</v>
      </c>
      <c r="P60" t="s">
        <v>891</v>
      </c>
    </row>
    <row r="61" spans="2:16" x14ac:dyDescent="0.25">
      <c r="B61">
        <v>12</v>
      </c>
      <c r="C61">
        <v>0</v>
      </c>
      <c r="D61">
        <v>0</v>
      </c>
      <c r="E61">
        <v>0</v>
      </c>
      <c r="F61" t="s">
        <v>1019</v>
      </c>
      <c r="M61">
        <v>0</v>
      </c>
      <c r="N61">
        <v>3</v>
      </c>
      <c r="O61">
        <v>0</v>
      </c>
      <c r="P61" t="s">
        <v>892</v>
      </c>
    </row>
    <row r="62" spans="2:16" x14ac:dyDescent="0.25">
      <c r="B62">
        <v>13</v>
      </c>
      <c r="C62">
        <v>0</v>
      </c>
      <c r="D62">
        <v>0</v>
      </c>
      <c r="E62">
        <v>0</v>
      </c>
      <c r="F62" t="s">
        <v>1020</v>
      </c>
      <c r="M62">
        <v>0</v>
      </c>
      <c r="N62">
        <v>7</v>
      </c>
      <c r="O62">
        <v>0</v>
      </c>
      <c r="P62" t="s">
        <v>893</v>
      </c>
    </row>
    <row r="63" spans="2:16" x14ac:dyDescent="0.25">
      <c r="B63">
        <v>14</v>
      </c>
      <c r="C63">
        <v>0</v>
      </c>
      <c r="D63">
        <v>0</v>
      </c>
      <c r="E63">
        <v>0</v>
      </c>
      <c r="F63" t="s">
        <v>1021</v>
      </c>
      <c r="M63">
        <v>0</v>
      </c>
      <c r="N63">
        <v>0</v>
      </c>
      <c r="O63" t="s">
        <v>894</v>
      </c>
      <c r="P63" t="s">
        <v>895</v>
      </c>
    </row>
    <row r="64" spans="2:16" x14ac:dyDescent="0.25">
      <c r="B64">
        <v>15</v>
      </c>
      <c r="C64">
        <v>0</v>
      </c>
      <c r="D64">
        <v>0</v>
      </c>
      <c r="E64">
        <v>0</v>
      </c>
      <c r="F64" t="s">
        <v>1022</v>
      </c>
      <c r="M64">
        <v>0</v>
      </c>
      <c r="N64">
        <v>3</v>
      </c>
      <c r="O64">
        <v>1</v>
      </c>
      <c r="P64" t="s">
        <v>896</v>
      </c>
    </row>
    <row r="65" spans="2:16" x14ac:dyDescent="0.25">
      <c r="B65">
        <v>16</v>
      </c>
      <c r="C65">
        <v>0</v>
      </c>
      <c r="D65">
        <v>0</v>
      </c>
      <c r="E65">
        <v>0</v>
      </c>
      <c r="F65" t="s">
        <v>1023</v>
      </c>
      <c r="M65">
        <v>0</v>
      </c>
      <c r="N65">
        <v>1</v>
      </c>
      <c r="O65">
        <v>0</v>
      </c>
      <c r="P65" t="s">
        <v>897</v>
      </c>
    </row>
    <row r="66" spans="2:16" x14ac:dyDescent="0.25">
      <c r="B66">
        <v>17</v>
      </c>
      <c r="C66">
        <v>0</v>
      </c>
      <c r="D66">
        <v>0</v>
      </c>
      <c r="E66">
        <v>0</v>
      </c>
      <c r="F66" t="s">
        <v>1024</v>
      </c>
      <c r="M66">
        <v>0</v>
      </c>
      <c r="N66">
        <v>1</v>
      </c>
      <c r="O66">
        <v>0</v>
      </c>
      <c r="P66" t="s">
        <v>898</v>
      </c>
    </row>
    <row r="67" spans="2:16" x14ac:dyDescent="0.25">
      <c r="B67">
        <v>18</v>
      </c>
      <c r="C67">
        <v>0</v>
      </c>
      <c r="D67">
        <v>0</v>
      </c>
      <c r="E67">
        <v>0</v>
      </c>
      <c r="F67" t="s">
        <v>1025</v>
      </c>
      <c r="M67">
        <v>0</v>
      </c>
      <c r="N67">
        <v>5</v>
      </c>
      <c r="O67">
        <v>0</v>
      </c>
      <c r="P67" t="s">
        <v>899</v>
      </c>
    </row>
    <row r="68" spans="2:16" x14ac:dyDescent="0.25">
      <c r="B68">
        <v>19</v>
      </c>
      <c r="C68">
        <v>0</v>
      </c>
      <c r="D68">
        <v>0</v>
      </c>
      <c r="E68">
        <v>0</v>
      </c>
      <c r="F68" t="s">
        <v>1026</v>
      </c>
      <c r="M68">
        <v>0</v>
      </c>
      <c r="N68">
        <v>0</v>
      </c>
      <c r="O68">
        <v>0</v>
      </c>
      <c r="P68" t="s">
        <v>900</v>
      </c>
    </row>
    <row r="69" spans="2:16" x14ac:dyDescent="0.25">
      <c r="B69">
        <v>20</v>
      </c>
      <c r="C69">
        <v>0</v>
      </c>
      <c r="D69">
        <v>0</v>
      </c>
      <c r="E69">
        <v>0</v>
      </c>
      <c r="F69" t="s">
        <v>1027</v>
      </c>
      <c r="M69">
        <v>0</v>
      </c>
      <c r="N69">
        <v>0</v>
      </c>
      <c r="O69">
        <v>0</v>
      </c>
      <c r="P69" t="s">
        <v>901</v>
      </c>
    </row>
    <row r="70" spans="2:16" x14ac:dyDescent="0.25">
      <c r="B70">
        <v>21</v>
      </c>
      <c r="C70">
        <v>0</v>
      </c>
      <c r="D70">
        <v>0</v>
      </c>
      <c r="E70">
        <v>0</v>
      </c>
      <c r="F70" t="s">
        <v>1028</v>
      </c>
      <c r="M70">
        <v>0</v>
      </c>
      <c r="N70">
        <v>4</v>
      </c>
      <c r="O70">
        <v>0</v>
      </c>
      <c r="P70" t="s">
        <v>902</v>
      </c>
    </row>
    <row r="71" spans="2:16" x14ac:dyDescent="0.25">
      <c r="B71">
        <v>22</v>
      </c>
      <c r="C71">
        <v>-1</v>
      </c>
      <c r="D71">
        <v>0</v>
      </c>
      <c r="E71">
        <v>0</v>
      </c>
      <c r="F71" t="s">
        <v>1029</v>
      </c>
      <c r="M71">
        <v>0</v>
      </c>
      <c r="N71">
        <v>0</v>
      </c>
      <c r="O71">
        <v>0</v>
      </c>
      <c r="P71" t="s">
        <v>903</v>
      </c>
    </row>
    <row r="72" spans="2:16" x14ac:dyDescent="0.25">
      <c r="B72">
        <v>23</v>
      </c>
      <c r="C72">
        <v>0</v>
      </c>
      <c r="D72">
        <v>0</v>
      </c>
      <c r="E72">
        <v>0</v>
      </c>
      <c r="F72" t="s">
        <v>1030</v>
      </c>
      <c r="M72">
        <v>0</v>
      </c>
      <c r="N72">
        <v>0</v>
      </c>
      <c r="O72">
        <v>0</v>
      </c>
      <c r="P72" t="s">
        <v>904</v>
      </c>
    </row>
    <row r="73" spans="2:16" x14ac:dyDescent="0.25">
      <c r="B73">
        <v>24</v>
      </c>
      <c r="C73">
        <v>0</v>
      </c>
      <c r="D73">
        <v>0</v>
      </c>
      <c r="E73">
        <v>0</v>
      </c>
      <c r="F73" t="s">
        <v>1031</v>
      </c>
      <c r="M73">
        <v>0</v>
      </c>
      <c r="N73">
        <v>0</v>
      </c>
      <c r="O73">
        <v>0</v>
      </c>
      <c r="P73" t="s">
        <v>905</v>
      </c>
    </row>
    <row r="74" spans="2:16" x14ac:dyDescent="0.25">
      <c r="B74">
        <v>25</v>
      </c>
      <c r="C74">
        <v>0</v>
      </c>
      <c r="D74">
        <v>0</v>
      </c>
      <c r="E74">
        <v>0</v>
      </c>
      <c r="F74" t="s">
        <v>1032</v>
      </c>
      <c r="M74">
        <v>0</v>
      </c>
      <c r="N74">
        <v>2</v>
      </c>
      <c r="O74">
        <v>0</v>
      </c>
      <c r="P74" t="s">
        <v>906</v>
      </c>
    </row>
    <row r="75" spans="2:16" x14ac:dyDescent="0.25">
      <c r="B75">
        <v>26</v>
      </c>
      <c r="C75">
        <v>0</v>
      </c>
      <c r="D75">
        <v>0</v>
      </c>
      <c r="E75">
        <v>0</v>
      </c>
      <c r="F75" t="s">
        <v>1033</v>
      </c>
      <c r="M75">
        <v>0</v>
      </c>
      <c r="N75">
        <v>1</v>
      </c>
      <c r="O75">
        <v>0</v>
      </c>
      <c r="P75" t="s">
        <v>907</v>
      </c>
    </row>
    <row r="76" spans="2:16" x14ac:dyDescent="0.25">
      <c r="B76">
        <v>27</v>
      </c>
      <c r="C76">
        <v>0</v>
      </c>
      <c r="D76">
        <v>0</v>
      </c>
      <c r="E76">
        <v>0</v>
      </c>
      <c r="F76" t="s">
        <v>1034</v>
      </c>
      <c r="M76">
        <v>0</v>
      </c>
      <c r="N76">
        <v>5</v>
      </c>
      <c r="O76">
        <v>0</v>
      </c>
      <c r="P76" t="s">
        <v>908</v>
      </c>
    </row>
    <row r="77" spans="2:16" x14ac:dyDescent="0.25">
      <c r="B77">
        <v>28</v>
      </c>
      <c r="C77">
        <v>0</v>
      </c>
      <c r="D77">
        <v>0</v>
      </c>
      <c r="E77">
        <v>0</v>
      </c>
      <c r="F77" t="s">
        <v>1035</v>
      </c>
      <c r="M77">
        <v>0</v>
      </c>
      <c r="N77">
        <v>2</v>
      </c>
      <c r="O77">
        <v>0</v>
      </c>
      <c r="P77" t="s">
        <v>909</v>
      </c>
    </row>
    <row r="78" spans="2:16" x14ac:dyDescent="0.25">
      <c r="B78">
        <v>29</v>
      </c>
      <c r="C78">
        <v>1</v>
      </c>
      <c r="D78">
        <v>1</v>
      </c>
      <c r="E78">
        <v>-6</v>
      </c>
      <c r="F78" t="s">
        <v>1036</v>
      </c>
      <c r="M78">
        <v>0</v>
      </c>
      <c r="N78">
        <v>2</v>
      </c>
      <c r="O78">
        <v>0</v>
      </c>
      <c r="P78" t="s">
        <v>910</v>
      </c>
    </row>
    <row r="79" spans="2:16" x14ac:dyDescent="0.25">
      <c r="B79">
        <v>30</v>
      </c>
      <c r="C79">
        <v>0</v>
      </c>
      <c r="D79">
        <v>0</v>
      </c>
      <c r="E79">
        <v>0</v>
      </c>
      <c r="F79" t="s">
        <v>1037</v>
      </c>
      <c r="M79">
        <v>0</v>
      </c>
      <c r="N79">
        <v>0</v>
      </c>
      <c r="O79">
        <v>0</v>
      </c>
      <c r="P79" t="s">
        <v>911</v>
      </c>
    </row>
    <row r="80" spans="2:16" x14ac:dyDescent="0.25">
      <c r="B80">
        <v>31</v>
      </c>
      <c r="C80">
        <v>0</v>
      </c>
      <c r="D80">
        <v>0</v>
      </c>
      <c r="E80">
        <v>0</v>
      </c>
      <c r="F80" t="s">
        <v>1038</v>
      </c>
      <c r="M80">
        <v>0</v>
      </c>
      <c r="N80">
        <v>4</v>
      </c>
      <c r="O80">
        <v>0</v>
      </c>
      <c r="P80" t="s">
        <v>912</v>
      </c>
    </row>
    <row r="81" spans="2:16" x14ac:dyDescent="0.25">
      <c r="B81">
        <v>32</v>
      </c>
      <c r="C81">
        <v>0</v>
      </c>
      <c r="D81">
        <v>0</v>
      </c>
      <c r="E81">
        <v>0</v>
      </c>
      <c r="F81" t="s">
        <v>1039</v>
      </c>
      <c r="M81">
        <v>0</v>
      </c>
      <c r="N81">
        <v>4</v>
      </c>
      <c r="O81">
        <v>0</v>
      </c>
      <c r="P81" t="s">
        <v>913</v>
      </c>
    </row>
    <row r="82" spans="2:16" x14ac:dyDescent="0.25">
      <c r="B82">
        <v>33</v>
      </c>
      <c r="C82">
        <v>1</v>
      </c>
      <c r="D82">
        <v>1</v>
      </c>
      <c r="E82">
        <v>0</v>
      </c>
      <c r="F82" t="s">
        <v>1040</v>
      </c>
      <c r="M82">
        <v>0</v>
      </c>
      <c r="N82">
        <v>3</v>
      </c>
      <c r="O82">
        <v>0</v>
      </c>
      <c r="P82" t="s">
        <v>914</v>
      </c>
    </row>
    <row r="83" spans="2:16" x14ac:dyDescent="0.25">
      <c r="B83">
        <v>34</v>
      </c>
      <c r="C83">
        <v>0</v>
      </c>
      <c r="D83">
        <v>0</v>
      </c>
      <c r="E83">
        <v>0</v>
      </c>
      <c r="F83" t="s">
        <v>1041</v>
      </c>
      <c r="M83">
        <v>0</v>
      </c>
      <c r="N83">
        <v>3</v>
      </c>
      <c r="O83">
        <v>0</v>
      </c>
      <c r="P83" t="s">
        <v>915</v>
      </c>
    </row>
    <row r="84" spans="2:16" x14ac:dyDescent="0.25">
      <c r="B84">
        <v>35</v>
      </c>
      <c r="C84">
        <v>0</v>
      </c>
      <c r="D84">
        <v>0</v>
      </c>
      <c r="E84">
        <v>0</v>
      </c>
      <c r="F84" t="s">
        <v>1042</v>
      </c>
      <c r="M84">
        <v>0</v>
      </c>
      <c r="N84">
        <v>1</v>
      </c>
      <c r="O84">
        <v>0</v>
      </c>
      <c r="P84" t="s">
        <v>916</v>
      </c>
    </row>
    <row r="85" spans="2:16" x14ac:dyDescent="0.25">
      <c r="B85">
        <v>36</v>
      </c>
      <c r="C85">
        <v>0</v>
      </c>
      <c r="D85">
        <v>0</v>
      </c>
      <c r="E85">
        <v>0</v>
      </c>
      <c r="F85" t="s">
        <v>1043</v>
      </c>
      <c r="M85">
        <v>0</v>
      </c>
      <c r="N85">
        <v>10</v>
      </c>
      <c r="O85">
        <v>0</v>
      </c>
      <c r="P85" t="s">
        <v>917</v>
      </c>
    </row>
    <row r="86" spans="2:16" x14ac:dyDescent="0.25">
      <c r="B86">
        <v>37</v>
      </c>
      <c r="C86">
        <v>2</v>
      </c>
      <c r="D86">
        <v>1</v>
      </c>
      <c r="E86">
        <v>-8</v>
      </c>
      <c r="F86" t="s">
        <v>1044</v>
      </c>
      <c r="M86">
        <v>0</v>
      </c>
      <c r="N86">
        <v>11</v>
      </c>
      <c r="O86">
        <v>0</v>
      </c>
      <c r="P86" s="188" t="s">
        <v>1392</v>
      </c>
    </row>
    <row r="87" spans="2:16" x14ac:dyDescent="0.25">
      <c r="B87">
        <v>38</v>
      </c>
      <c r="C87">
        <v>0</v>
      </c>
      <c r="D87">
        <v>0</v>
      </c>
      <c r="E87">
        <v>0</v>
      </c>
      <c r="F87" t="s">
        <v>1045</v>
      </c>
      <c r="M87">
        <v>0</v>
      </c>
      <c r="N87">
        <v>3</v>
      </c>
      <c r="O87">
        <v>0</v>
      </c>
      <c r="P87" t="s">
        <v>918</v>
      </c>
    </row>
    <row r="88" spans="2:16" x14ac:dyDescent="0.25">
      <c r="B88">
        <v>39</v>
      </c>
      <c r="C88">
        <v>0</v>
      </c>
      <c r="D88">
        <v>0</v>
      </c>
      <c r="E88">
        <v>0</v>
      </c>
      <c r="F88" t="s">
        <v>1046</v>
      </c>
      <c r="M88">
        <v>0</v>
      </c>
      <c r="N88">
        <v>5</v>
      </c>
      <c r="O88">
        <v>0</v>
      </c>
      <c r="P88" t="s">
        <v>919</v>
      </c>
    </row>
    <row r="89" spans="2:16" x14ac:dyDescent="0.25">
      <c r="B89">
        <v>40</v>
      </c>
      <c r="C89">
        <v>0</v>
      </c>
      <c r="D89">
        <v>0</v>
      </c>
      <c r="E89">
        <v>0</v>
      </c>
      <c r="F89" t="s">
        <v>1047</v>
      </c>
      <c r="M89">
        <v>0</v>
      </c>
      <c r="N89">
        <v>15</v>
      </c>
      <c r="O89">
        <v>0</v>
      </c>
      <c r="P89" s="188" t="s">
        <v>1383</v>
      </c>
    </row>
    <row r="90" spans="2:16" x14ac:dyDescent="0.25">
      <c r="B90">
        <v>41</v>
      </c>
      <c r="C90">
        <v>0</v>
      </c>
      <c r="D90">
        <v>0</v>
      </c>
      <c r="E90">
        <v>0</v>
      </c>
      <c r="F90" t="s">
        <v>1048</v>
      </c>
      <c r="M90">
        <v>0</v>
      </c>
      <c r="N90">
        <v>6</v>
      </c>
      <c r="O90">
        <v>0</v>
      </c>
      <c r="P90" t="s">
        <v>920</v>
      </c>
    </row>
    <row r="91" spans="2:16" x14ac:dyDescent="0.25">
      <c r="B91">
        <v>42</v>
      </c>
      <c r="C91">
        <v>2</v>
      </c>
      <c r="D91">
        <v>2</v>
      </c>
      <c r="E91">
        <v>-3</v>
      </c>
      <c r="F91" t="s">
        <v>1049</v>
      </c>
      <c r="M91">
        <v>0</v>
      </c>
      <c r="N91">
        <v>0</v>
      </c>
      <c r="O91">
        <v>0</v>
      </c>
      <c r="P91" t="s">
        <v>921</v>
      </c>
    </row>
    <row r="92" spans="2:16" x14ac:dyDescent="0.25">
      <c r="B92">
        <v>43</v>
      </c>
      <c r="C92">
        <v>2</v>
      </c>
      <c r="D92">
        <v>2</v>
      </c>
      <c r="E92">
        <v>-3</v>
      </c>
      <c r="F92" t="s">
        <v>1050</v>
      </c>
      <c r="M92">
        <v>0</v>
      </c>
      <c r="N92">
        <v>1</v>
      </c>
      <c r="O92">
        <v>0</v>
      </c>
      <c r="P92" t="s">
        <v>922</v>
      </c>
    </row>
    <row r="93" spans="2:16" x14ac:dyDescent="0.25">
      <c r="B93">
        <v>44</v>
      </c>
      <c r="C93">
        <v>0</v>
      </c>
      <c r="D93">
        <v>0</v>
      </c>
      <c r="E93">
        <v>0</v>
      </c>
      <c r="F93" t="s">
        <v>1051</v>
      </c>
      <c r="M93">
        <v>0</v>
      </c>
      <c r="N93">
        <v>4</v>
      </c>
      <c r="O93">
        <v>0</v>
      </c>
      <c r="P93" t="s">
        <v>923</v>
      </c>
    </row>
    <row r="94" spans="2:16" x14ac:dyDescent="0.25">
      <c r="B94">
        <v>45</v>
      </c>
      <c r="C94">
        <v>0</v>
      </c>
      <c r="D94">
        <v>0</v>
      </c>
      <c r="E94">
        <v>0</v>
      </c>
      <c r="F94" t="s">
        <v>1052</v>
      </c>
      <c r="M94">
        <v>0</v>
      </c>
      <c r="N94">
        <v>5</v>
      </c>
      <c r="O94">
        <v>0</v>
      </c>
      <c r="P94" t="s">
        <v>924</v>
      </c>
    </row>
    <row r="95" spans="2:16" x14ac:dyDescent="0.25">
      <c r="B95">
        <v>46</v>
      </c>
      <c r="C95">
        <v>0</v>
      </c>
      <c r="D95">
        <v>0</v>
      </c>
      <c r="E95">
        <v>0</v>
      </c>
      <c r="F95" t="s">
        <v>1053</v>
      </c>
      <c r="M95">
        <v>0</v>
      </c>
      <c r="N95">
        <v>3</v>
      </c>
      <c r="O95">
        <v>0</v>
      </c>
      <c r="P95" t="s">
        <v>925</v>
      </c>
    </row>
    <row r="96" spans="2:16" x14ac:dyDescent="0.25">
      <c r="B96">
        <v>47</v>
      </c>
      <c r="C96">
        <v>0</v>
      </c>
      <c r="D96">
        <v>0</v>
      </c>
      <c r="E96">
        <v>0</v>
      </c>
      <c r="F96" t="s">
        <v>1054</v>
      </c>
      <c r="M96">
        <v>0</v>
      </c>
      <c r="N96">
        <v>1</v>
      </c>
      <c r="O96">
        <v>0</v>
      </c>
      <c r="P96" t="s">
        <v>926</v>
      </c>
    </row>
    <row r="97" spans="2:16" x14ac:dyDescent="0.25">
      <c r="B97">
        <v>48</v>
      </c>
      <c r="C97">
        <v>0</v>
      </c>
      <c r="D97">
        <v>0</v>
      </c>
      <c r="E97">
        <v>0</v>
      </c>
      <c r="F97" t="s">
        <v>1055</v>
      </c>
      <c r="M97">
        <v>1</v>
      </c>
      <c r="N97">
        <v>1</v>
      </c>
      <c r="O97">
        <v>0</v>
      </c>
      <c r="P97" t="s">
        <v>927</v>
      </c>
    </row>
    <row r="98" spans="2:16" x14ac:dyDescent="0.25">
      <c r="B98">
        <v>49</v>
      </c>
      <c r="C98">
        <v>1</v>
      </c>
      <c r="D98">
        <v>0</v>
      </c>
      <c r="E98">
        <v>0</v>
      </c>
      <c r="F98" t="s">
        <v>1056</v>
      </c>
      <c r="M98">
        <v>0</v>
      </c>
      <c r="N98">
        <v>1</v>
      </c>
      <c r="O98">
        <v>0</v>
      </c>
      <c r="P98" t="s">
        <v>928</v>
      </c>
    </row>
    <row r="99" spans="2:16" x14ac:dyDescent="0.25">
      <c r="B99">
        <v>50</v>
      </c>
      <c r="C99">
        <v>0</v>
      </c>
      <c r="D99">
        <v>0</v>
      </c>
      <c r="E99">
        <v>0</v>
      </c>
      <c r="F99" t="s">
        <v>1057</v>
      </c>
      <c r="M99">
        <v>0</v>
      </c>
      <c r="N99">
        <v>3</v>
      </c>
      <c r="O99">
        <v>0</v>
      </c>
      <c r="P99" t="s">
        <v>929</v>
      </c>
    </row>
    <row r="100" spans="2:16" x14ac:dyDescent="0.25">
      <c r="B100">
        <v>51</v>
      </c>
      <c r="C100">
        <v>0</v>
      </c>
      <c r="D100">
        <v>0</v>
      </c>
      <c r="E100">
        <v>0</v>
      </c>
      <c r="F100" t="s">
        <v>1058</v>
      </c>
      <c r="M100">
        <v>0</v>
      </c>
      <c r="N100">
        <v>0</v>
      </c>
      <c r="O100">
        <v>0</v>
      </c>
      <c r="P100" t="s">
        <v>930</v>
      </c>
    </row>
    <row r="101" spans="2:16" x14ac:dyDescent="0.25">
      <c r="B101">
        <v>52</v>
      </c>
      <c r="C101">
        <v>20</v>
      </c>
      <c r="D101">
        <v>10</v>
      </c>
      <c r="E101" t="s">
        <v>894</v>
      </c>
      <c r="F101" t="s">
        <v>1059</v>
      </c>
      <c r="M101">
        <v>0</v>
      </c>
      <c r="N101">
        <v>5</v>
      </c>
      <c r="O101">
        <v>0</v>
      </c>
      <c r="P101" t="s">
        <v>931</v>
      </c>
    </row>
    <row r="102" spans="2:16" x14ac:dyDescent="0.25">
      <c r="B102">
        <v>53</v>
      </c>
      <c r="C102">
        <v>63</v>
      </c>
      <c r="D102">
        <v>63</v>
      </c>
      <c r="E102" t="s">
        <v>894</v>
      </c>
      <c r="F102" t="s">
        <v>1060</v>
      </c>
      <c r="M102">
        <v>0</v>
      </c>
      <c r="N102">
        <v>1</v>
      </c>
      <c r="O102">
        <v>0</v>
      </c>
      <c r="P102" t="s">
        <v>932</v>
      </c>
    </row>
    <row r="103" spans="2:16" x14ac:dyDescent="0.25">
      <c r="B103">
        <v>54</v>
      </c>
      <c r="C103">
        <v>54</v>
      </c>
      <c r="D103">
        <v>61</v>
      </c>
      <c r="E103" t="s">
        <v>894</v>
      </c>
      <c r="F103" t="s">
        <v>1061</v>
      </c>
      <c r="M103">
        <v>0</v>
      </c>
      <c r="N103">
        <v>0</v>
      </c>
      <c r="O103">
        <v>0</v>
      </c>
      <c r="P103" t="s">
        <v>933</v>
      </c>
    </row>
    <row r="104" spans="2:16" x14ac:dyDescent="0.25">
      <c r="B104">
        <v>55</v>
      </c>
      <c r="C104">
        <v>38</v>
      </c>
      <c r="D104">
        <v>30</v>
      </c>
      <c r="E104" t="s">
        <v>894</v>
      </c>
      <c r="F104" t="s">
        <v>1062</v>
      </c>
      <c r="M104">
        <v>0</v>
      </c>
      <c r="N104">
        <v>0</v>
      </c>
      <c r="O104">
        <v>0</v>
      </c>
      <c r="P104" t="s">
        <v>934</v>
      </c>
    </row>
    <row r="105" spans="2:16" x14ac:dyDescent="0.25">
      <c r="B105">
        <v>56</v>
      </c>
      <c r="C105">
        <v>50</v>
      </c>
      <c r="D105">
        <v>121</v>
      </c>
      <c r="E105" t="s">
        <v>894</v>
      </c>
      <c r="F105" t="s">
        <v>1063</v>
      </c>
      <c r="M105">
        <v>0</v>
      </c>
      <c r="N105">
        <v>38</v>
      </c>
      <c r="O105">
        <v>0</v>
      </c>
      <c r="P105" s="188" t="s">
        <v>1386</v>
      </c>
    </row>
    <row r="106" spans="2:16" x14ac:dyDescent="0.25">
      <c r="B106">
        <v>57</v>
      </c>
      <c r="C106">
        <v>53</v>
      </c>
      <c r="D106">
        <v>106</v>
      </c>
      <c r="E106" t="s">
        <v>894</v>
      </c>
      <c r="F106" t="s">
        <v>1064</v>
      </c>
      <c r="M106">
        <v>-1</v>
      </c>
      <c r="N106">
        <v>3</v>
      </c>
      <c r="O106">
        <v>0</v>
      </c>
      <c r="P106" t="s">
        <v>935</v>
      </c>
    </row>
    <row r="107" spans="2:16" ht="13" x14ac:dyDescent="0.3">
      <c r="B107">
        <v>58</v>
      </c>
      <c r="C107">
        <v>92</v>
      </c>
      <c r="D107">
        <v>442</v>
      </c>
      <c r="E107" t="s">
        <v>894</v>
      </c>
      <c r="F107" t="s">
        <v>1065</v>
      </c>
      <c r="M107">
        <v>0</v>
      </c>
      <c r="N107">
        <v>1</v>
      </c>
      <c r="O107">
        <v>0</v>
      </c>
      <c r="P107" s="189" t="s">
        <v>936</v>
      </c>
    </row>
    <row r="108" spans="2:16" x14ac:dyDescent="0.25">
      <c r="B108">
        <v>59</v>
      </c>
      <c r="C108">
        <v>2</v>
      </c>
      <c r="D108">
        <v>0</v>
      </c>
      <c r="E108">
        <v>-6</v>
      </c>
      <c r="F108" t="s">
        <v>1066</v>
      </c>
      <c r="M108">
        <v>1</v>
      </c>
      <c r="N108">
        <v>0</v>
      </c>
      <c r="O108">
        <v>0</v>
      </c>
      <c r="P108" t="s">
        <v>937</v>
      </c>
    </row>
    <row r="109" spans="2:16" x14ac:dyDescent="0.25">
      <c r="B109">
        <v>60</v>
      </c>
      <c r="C109">
        <v>6</v>
      </c>
      <c r="D109">
        <v>17</v>
      </c>
      <c r="E109" t="s">
        <v>894</v>
      </c>
      <c r="F109" t="s">
        <v>1067</v>
      </c>
      <c r="M109">
        <v>0</v>
      </c>
      <c r="N109">
        <v>1</v>
      </c>
      <c r="O109">
        <v>0</v>
      </c>
      <c r="P109" t="s">
        <v>938</v>
      </c>
    </row>
    <row r="110" spans="2:16" x14ac:dyDescent="0.25">
      <c r="B110">
        <v>61</v>
      </c>
      <c r="C110">
        <v>2</v>
      </c>
      <c r="D110">
        <v>0</v>
      </c>
      <c r="E110">
        <v>0</v>
      </c>
      <c r="F110" t="s">
        <v>1068</v>
      </c>
      <c r="M110">
        <v>0</v>
      </c>
      <c r="N110">
        <v>0</v>
      </c>
      <c r="O110">
        <v>0</v>
      </c>
      <c r="P110" t="s">
        <v>939</v>
      </c>
    </row>
    <row r="111" spans="2:16" x14ac:dyDescent="0.25">
      <c r="B111">
        <v>62</v>
      </c>
      <c r="C111">
        <v>3</v>
      </c>
      <c r="D111">
        <v>0</v>
      </c>
      <c r="E111">
        <v>-19</v>
      </c>
      <c r="F111" t="s">
        <v>1069</v>
      </c>
      <c r="M111">
        <v>0</v>
      </c>
      <c r="N111">
        <v>3</v>
      </c>
      <c r="O111">
        <v>0</v>
      </c>
      <c r="P111" t="s">
        <v>940</v>
      </c>
    </row>
    <row r="112" spans="2:16" x14ac:dyDescent="0.25">
      <c r="B112">
        <v>63</v>
      </c>
      <c r="C112">
        <v>0</v>
      </c>
      <c r="D112">
        <v>0</v>
      </c>
      <c r="E112">
        <v>0</v>
      </c>
      <c r="F112" t="s">
        <v>1070</v>
      </c>
      <c r="M112">
        <v>0</v>
      </c>
      <c r="N112">
        <v>1</v>
      </c>
      <c r="O112">
        <v>0</v>
      </c>
      <c r="P112" t="s">
        <v>941</v>
      </c>
    </row>
    <row r="113" spans="2:16" x14ac:dyDescent="0.25">
      <c r="B113">
        <v>64</v>
      </c>
      <c r="C113">
        <v>2</v>
      </c>
      <c r="D113">
        <v>2</v>
      </c>
      <c r="E113">
        <v>-8</v>
      </c>
      <c r="F113" t="s">
        <v>1071</v>
      </c>
      <c r="M113">
        <v>1</v>
      </c>
      <c r="N113">
        <v>1</v>
      </c>
      <c r="O113">
        <v>0</v>
      </c>
      <c r="P113" s="188" t="s">
        <v>1388</v>
      </c>
    </row>
    <row r="114" spans="2:16" x14ac:dyDescent="0.25">
      <c r="B114">
        <v>65</v>
      </c>
      <c r="C114">
        <v>2</v>
      </c>
      <c r="D114">
        <v>0</v>
      </c>
      <c r="E114">
        <v>-3</v>
      </c>
      <c r="F114" t="s">
        <v>1072</v>
      </c>
      <c r="M114">
        <v>0</v>
      </c>
      <c r="N114">
        <v>0</v>
      </c>
      <c r="O114">
        <v>0</v>
      </c>
      <c r="P114" t="s">
        <v>942</v>
      </c>
    </row>
    <row r="115" spans="2:16" x14ac:dyDescent="0.25">
      <c r="B115">
        <v>66</v>
      </c>
      <c r="C115">
        <v>2</v>
      </c>
      <c r="D115">
        <v>0</v>
      </c>
      <c r="E115">
        <v>-12</v>
      </c>
      <c r="F115" t="s">
        <v>1073</v>
      </c>
      <c r="M115">
        <v>0</v>
      </c>
      <c r="N115">
        <v>6</v>
      </c>
      <c r="O115">
        <v>0</v>
      </c>
      <c r="P115" t="s">
        <v>878</v>
      </c>
    </row>
    <row r="116" spans="2:16" x14ac:dyDescent="0.25">
      <c r="B116">
        <v>67</v>
      </c>
      <c r="C116">
        <v>0</v>
      </c>
      <c r="D116">
        <v>0</v>
      </c>
      <c r="E116">
        <v>0</v>
      </c>
      <c r="F116" t="s">
        <v>1074</v>
      </c>
      <c r="M116">
        <v>0</v>
      </c>
      <c r="N116">
        <v>5</v>
      </c>
      <c r="O116">
        <v>0</v>
      </c>
      <c r="P116" t="s">
        <v>879</v>
      </c>
    </row>
    <row r="117" spans="2:16" x14ac:dyDescent="0.25">
      <c r="B117">
        <v>68</v>
      </c>
      <c r="C117">
        <v>3</v>
      </c>
      <c r="D117">
        <v>3</v>
      </c>
      <c r="E117">
        <v>-20</v>
      </c>
      <c r="F117" t="s">
        <v>1076</v>
      </c>
      <c r="M117">
        <v>1</v>
      </c>
      <c r="N117">
        <v>2</v>
      </c>
      <c r="O117">
        <v>0</v>
      </c>
      <c r="P117" t="s">
        <v>874</v>
      </c>
    </row>
    <row r="118" spans="2:16" x14ac:dyDescent="0.25">
      <c r="B118">
        <v>69</v>
      </c>
      <c r="C118">
        <v>0</v>
      </c>
      <c r="D118">
        <v>0</v>
      </c>
      <c r="E118">
        <v>0</v>
      </c>
      <c r="F118" t="s">
        <v>1077</v>
      </c>
      <c r="M118">
        <v>0</v>
      </c>
      <c r="N118">
        <v>4</v>
      </c>
      <c r="O118">
        <v>0</v>
      </c>
      <c r="P118" t="s">
        <v>875</v>
      </c>
    </row>
    <row r="119" spans="2:16" x14ac:dyDescent="0.25">
      <c r="B119">
        <v>70</v>
      </c>
      <c r="C119">
        <v>0</v>
      </c>
      <c r="D119">
        <v>0</v>
      </c>
      <c r="E119">
        <v>0</v>
      </c>
      <c r="F119" t="s">
        <v>1078</v>
      </c>
      <c r="M119">
        <v>0</v>
      </c>
      <c r="N119">
        <v>3</v>
      </c>
      <c r="O119">
        <v>0</v>
      </c>
      <c r="P119" s="188" t="s">
        <v>1391</v>
      </c>
    </row>
    <row r="120" spans="2:16" ht="13" x14ac:dyDescent="0.3">
      <c r="B120">
        <v>71</v>
      </c>
      <c r="C120">
        <v>0</v>
      </c>
      <c r="D120">
        <v>0</v>
      </c>
      <c r="E120">
        <v>0</v>
      </c>
      <c r="F120" t="s">
        <v>1079</v>
      </c>
      <c r="M120" s="192">
        <v>0</v>
      </c>
      <c r="N120" s="192">
        <v>2</v>
      </c>
      <c r="O120" s="192">
        <v>0</v>
      </c>
      <c r="P120" s="192" t="s">
        <v>876</v>
      </c>
    </row>
    <row r="121" spans="2:16" x14ac:dyDescent="0.25">
      <c r="B121">
        <v>72</v>
      </c>
      <c r="C121">
        <v>0</v>
      </c>
      <c r="D121">
        <v>0</v>
      </c>
      <c r="E121">
        <v>0</v>
      </c>
      <c r="F121" t="s">
        <v>1080</v>
      </c>
      <c r="M121">
        <v>0</v>
      </c>
      <c r="N121">
        <v>0</v>
      </c>
      <c r="O121">
        <v>0</v>
      </c>
      <c r="P121" t="s">
        <v>943</v>
      </c>
    </row>
    <row r="122" spans="2:16" x14ac:dyDescent="0.25">
      <c r="B122">
        <v>73</v>
      </c>
      <c r="C122">
        <v>0</v>
      </c>
      <c r="D122">
        <v>0</v>
      </c>
      <c r="E122">
        <v>0</v>
      </c>
      <c r="F122" t="s">
        <v>1081</v>
      </c>
      <c r="M122">
        <v>0</v>
      </c>
      <c r="N122">
        <v>1</v>
      </c>
      <c r="O122">
        <v>0</v>
      </c>
      <c r="P122" t="s">
        <v>944</v>
      </c>
    </row>
    <row r="123" spans="2:16" x14ac:dyDescent="0.25">
      <c r="B123">
        <v>74</v>
      </c>
      <c r="C123">
        <v>0</v>
      </c>
      <c r="D123">
        <v>0</v>
      </c>
      <c r="E123">
        <v>0</v>
      </c>
      <c r="F123" t="s">
        <v>1082</v>
      </c>
      <c r="M123">
        <v>0</v>
      </c>
      <c r="N123">
        <v>1</v>
      </c>
      <c r="O123">
        <v>0</v>
      </c>
      <c r="P123" t="s">
        <v>877</v>
      </c>
    </row>
    <row r="124" spans="2:16" x14ac:dyDescent="0.25">
      <c r="B124">
        <v>75</v>
      </c>
      <c r="C124">
        <v>3</v>
      </c>
      <c r="D124">
        <v>0</v>
      </c>
      <c r="E124">
        <v>-21</v>
      </c>
      <c r="F124" t="s">
        <v>1083</v>
      </c>
      <c r="M124">
        <v>0</v>
      </c>
      <c r="N124">
        <v>0</v>
      </c>
      <c r="O124">
        <v>0</v>
      </c>
      <c r="P124" t="s">
        <v>945</v>
      </c>
    </row>
    <row r="125" spans="2:16" ht="13" x14ac:dyDescent="0.3">
      <c r="B125">
        <v>76</v>
      </c>
      <c r="C125">
        <v>0</v>
      </c>
      <c r="D125">
        <v>0</v>
      </c>
      <c r="E125">
        <v>0</v>
      </c>
      <c r="F125" t="s">
        <v>1084</v>
      </c>
      <c r="M125">
        <v>0</v>
      </c>
      <c r="N125">
        <v>10</v>
      </c>
      <c r="O125">
        <v>0</v>
      </c>
      <c r="P125" s="191" t="s">
        <v>1387</v>
      </c>
    </row>
    <row r="126" spans="2:16" ht="13" x14ac:dyDescent="0.3">
      <c r="B126">
        <v>77</v>
      </c>
      <c r="C126">
        <v>3</v>
      </c>
      <c r="D126">
        <v>0</v>
      </c>
      <c r="E126">
        <v>-2</v>
      </c>
      <c r="F126" t="s">
        <v>1085</v>
      </c>
      <c r="M126">
        <v>0</v>
      </c>
      <c r="N126">
        <v>12</v>
      </c>
      <c r="O126">
        <v>0</v>
      </c>
      <c r="P126" s="191" t="s">
        <v>1384</v>
      </c>
    </row>
    <row r="127" spans="2:16" ht="13" x14ac:dyDescent="0.3">
      <c r="B127">
        <v>78</v>
      </c>
      <c r="C127">
        <v>-78666</v>
      </c>
      <c r="D127">
        <v>9180</v>
      </c>
      <c r="E127" t="s">
        <v>894</v>
      </c>
      <c r="F127" t="s">
        <v>1086</v>
      </c>
      <c r="M127">
        <v>0</v>
      </c>
      <c r="N127">
        <v>3</v>
      </c>
      <c r="O127">
        <v>0</v>
      </c>
      <c r="P127" s="187" t="s">
        <v>946</v>
      </c>
    </row>
    <row r="128" spans="2:16" ht="13" x14ac:dyDescent="0.3">
      <c r="B128">
        <v>79</v>
      </c>
      <c r="C128">
        <v>0</v>
      </c>
      <c r="D128">
        <v>0</v>
      </c>
      <c r="E128">
        <v>0</v>
      </c>
      <c r="F128" t="s">
        <v>1087</v>
      </c>
      <c r="M128">
        <v>0</v>
      </c>
      <c r="N128">
        <v>0</v>
      </c>
      <c r="O128">
        <v>-1</v>
      </c>
      <c r="P128" s="187" t="s">
        <v>947</v>
      </c>
    </row>
    <row r="129" spans="2:16" x14ac:dyDescent="0.25">
      <c r="B129">
        <v>80</v>
      </c>
      <c r="C129">
        <v>0</v>
      </c>
      <c r="D129">
        <v>0</v>
      </c>
      <c r="E129">
        <v>0</v>
      </c>
      <c r="F129" t="s">
        <v>1088</v>
      </c>
      <c r="M129">
        <v>0</v>
      </c>
      <c r="N129">
        <v>0</v>
      </c>
      <c r="O129">
        <v>0</v>
      </c>
      <c r="P129" t="s">
        <v>948</v>
      </c>
    </row>
    <row r="130" spans="2:16" x14ac:dyDescent="0.25">
      <c r="B130">
        <v>81</v>
      </c>
      <c r="C130">
        <v>0</v>
      </c>
      <c r="D130">
        <v>0</v>
      </c>
      <c r="E130">
        <v>0</v>
      </c>
      <c r="F130" t="s">
        <v>1089</v>
      </c>
      <c r="M130">
        <v>0</v>
      </c>
      <c r="N130">
        <v>0</v>
      </c>
      <c r="O130">
        <v>0</v>
      </c>
      <c r="P130" t="s">
        <v>949</v>
      </c>
    </row>
    <row r="131" spans="2:16" x14ac:dyDescent="0.25">
      <c r="B131">
        <v>82</v>
      </c>
      <c r="C131">
        <v>4</v>
      </c>
      <c r="D131">
        <v>0</v>
      </c>
      <c r="E131">
        <v>0</v>
      </c>
      <c r="F131" t="s">
        <v>1090</v>
      </c>
      <c r="M131">
        <v>0</v>
      </c>
      <c r="N131">
        <v>0</v>
      </c>
      <c r="O131">
        <v>0</v>
      </c>
      <c r="P131" t="s">
        <v>950</v>
      </c>
    </row>
    <row r="132" spans="2:16" x14ac:dyDescent="0.25">
      <c r="B132">
        <v>83</v>
      </c>
      <c r="C132">
        <v>0</v>
      </c>
      <c r="D132">
        <v>0</v>
      </c>
      <c r="E132">
        <v>0</v>
      </c>
      <c r="F132" t="s">
        <v>1091</v>
      </c>
      <c r="M132">
        <v>0</v>
      </c>
      <c r="N132">
        <v>0</v>
      </c>
      <c r="O132" t="s">
        <v>894</v>
      </c>
      <c r="P132" t="s">
        <v>951</v>
      </c>
    </row>
    <row r="133" spans="2:16" x14ac:dyDescent="0.25">
      <c r="B133">
        <v>84</v>
      </c>
      <c r="C133">
        <v>3</v>
      </c>
      <c r="D133">
        <v>3</v>
      </c>
      <c r="E133">
        <v>-3</v>
      </c>
      <c r="F133" t="s">
        <v>1092</v>
      </c>
      <c r="M133">
        <v>0</v>
      </c>
      <c r="N133">
        <v>2</v>
      </c>
      <c r="O133">
        <v>-1</v>
      </c>
      <c r="P133" t="s">
        <v>952</v>
      </c>
    </row>
    <row r="134" spans="2:16" x14ac:dyDescent="0.25">
      <c r="B134">
        <v>85</v>
      </c>
      <c r="C134">
        <v>0</v>
      </c>
      <c r="D134">
        <v>0</v>
      </c>
      <c r="E134">
        <v>0</v>
      </c>
      <c r="F134" t="s">
        <v>1093</v>
      </c>
      <c r="M134">
        <v>0</v>
      </c>
      <c r="N134">
        <v>12</v>
      </c>
      <c r="O134">
        <v>-1</v>
      </c>
      <c r="P134" t="s">
        <v>953</v>
      </c>
    </row>
    <row r="135" spans="2:16" x14ac:dyDescent="0.25">
      <c r="B135">
        <v>86</v>
      </c>
      <c r="C135">
        <v>1</v>
      </c>
      <c r="D135">
        <v>0</v>
      </c>
      <c r="E135">
        <v>0</v>
      </c>
      <c r="F135" t="s">
        <v>1094</v>
      </c>
      <c r="M135">
        <v>1</v>
      </c>
      <c r="N135">
        <v>3</v>
      </c>
      <c r="O135">
        <v>0</v>
      </c>
      <c r="P135" t="s">
        <v>954</v>
      </c>
    </row>
    <row r="136" spans="2:16" x14ac:dyDescent="0.25">
      <c r="B136">
        <v>87</v>
      </c>
      <c r="C136">
        <v>0</v>
      </c>
      <c r="D136">
        <v>0</v>
      </c>
      <c r="E136">
        <v>0</v>
      </c>
      <c r="F136" t="s">
        <v>1095</v>
      </c>
      <c r="M136">
        <v>1</v>
      </c>
      <c r="N136">
        <v>7</v>
      </c>
      <c r="O136">
        <v>0</v>
      </c>
      <c r="P136" t="s">
        <v>955</v>
      </c>
    </row>
    <row r="137" spans="2:16" x14ac:dyDescent="0.25">
      <c r="B137">
        <v>88</v>
      </c>
      <c r="C137">
        <v>0</v>
      </c>
      <c r="D137">
        <v>0</v>
      </c>
      <c r="E137">
        <v>0</v>
      </c>
      <c r="F137" t="s">
        <v>1096</v>
      </c>
      <c r="M137">
        <v>1</v>
      </c>
      <c r="N137">
        <v>6</v>
      </c>
      <c r="O137">
        <v>0</v>
      </c>
      <c r="P137" t="s">
        <v>956</v>
      </c>
    </row>
    <row r="138" spans="2:16" x14ac:dyDescent="0.25">
      <c r="B138">
        <v>89</v>
      </c>
      <c r="C138">
        <v>-1</v>
      </c>
      <c r="D138">
        <v>0</v>
      </c>
      <c r="E138">
        <v>0</v>
      </c>
      <c r="F138" t="s">
        <v>1097</v>
      </c>
    </row>
    <row r="139" spans="2:16" x14ac:dyDescent="0.25">
      <c r="B139">
        <v>90</v>
      </c>
      <c r="C139">
        <v>0</v>
      </c>
      <c r="D139">
        <v>0</v>
      </c>
      <c r="E139">
        <v>0</v>
      </c>
      <c r="F139" t="s">
        <v>1098</v>
      </c>
      <c r="P139" s="188"/>
    </row>
    <row r="140" spans="2:16" x14ac:dyDescent="0.25">
      <c r="B140">
        <v>91</v>
      </c>
      <c r="C140">
        <v>0</v>
      </c>
      <c r="D140">
        <v>0</v>
      </c>
      <c r="E140">
        <v>0</v>
      </c>
      <c r="F140" t="s">
        <v>1099</v>
      </c>
      <c r="M140">
        <v>0</v>
      </c>
      <c r="N140">
        <v>19</v>
      </c>
      <c r="O140">
        <v>0</v>
      </c>
      <c r="P140" s="188" t="s">
        <v>1381</v>
      </c>
    </row>
    <row r="141" spans="2:16" x14ac:dyDescent="0.25">
      <c r="B141">
        <v>92</v>
      </c>
      <c r="C141">
        <v>11</v>
      </c>
      <c r="D141">
        <v>11</v>
      </c>
      <c r="E141">
        <v>-11</v>
      </c>
      <c r="F141" t="s">
        <v>1100</v>
      </c>
      <c r="M141">
        <v>0</v>
      </c>
      <c r="N141">
        <v>11</v>
      </c>
      <c r="O141">
        <v>0</v>
      </c>
      <c r="P141" t="s">
        <v>957</v>
      </c>
    </row>
    <row r="142" spans="2:16" x14ac:dyDescent="0.25">
      <c r="B142">
        <v>93</v>
      </c>
      <c r="C142">
        <v>0</v>
      </c>
      <c r="D142">
        <v>0</v>
      </c>
      <c r="E142">
        <v>0</v>
      </c>
      <c r="F142" t="s">
        <v>1101</v>
      </c>
      <c r="M142">
        <v>0</v>
      </c>
      <c r="N142">
        <v>4</v>
      </c>
      <c r="O142">
        <v>0</v>
      </c>
      <c r="P142" t="s">
        <v>958</v>
      </c>
    </row>
    <row r="143" spans="2:16" x14ac:dyDescent="0.25">
      <c r="B143">
        <v>94</v>
      </c>
      <c r="C143">
        <v>0</v>
      </c>
      <c r="D143">
        <v>0</v>
      </c>
      <c r="E143">
        <v>0</v>
      </c>
      <c r="F143" t="s">
        <v>1102</v>
      </c>
      <c r="M143">
        <v>0</v>
      </c>
      <c r="N143">
        <v>11</v>
      </c>
      <c r="O143">
        <v>-1</v>
      </c>
      <c r="P143" t="s">
        <v>959</v>
      </c>
    </row>
    <row r="144" spans="2:16" x14ac:dyDescent="0.25">
      <c r="B144">
        <v>95</v>
      </c>
      <c r="C144">
        <v>1</v>
      </c>
      <c r="D144">
        <v>0</v>
      </c>
      <c r="E144" t="s">
        <v>894</v>
      </c>
      <c r="F144" t="s">
        <v>1103</v>
      </c>
      <c r="M144">
        <v>1</v>
      </c>
      <c r="N144">
        <v>8</v>
      </c>
      <c r="O144">
        <v>0</v>
      </c>
      <c r="P144" t="s">
        <v>960</v>
      </c>
    </row>
    <row r="145" spans="2:16" x14ac:dyDescent="0.25">
      <c r="B145">
        <v>96</v>
      </c>
      <c r="C145">
        <v>0</v>
      </c>
      <c r="D145">
        <v>0</v>
      </c>
      <c r="E145">
        <v>0</v>
      </c>
      <c r="F145" t="s">
        <v>1104</v>
      </c>
      <c r="M145">
        <v>0</v>
      </c>
      <c r="N145">
        <v>7</v>
      </c>
      <c r="O145">
        <v>0</v>
      </c>
      <c r="P145" t="s">
        <v>961</v>
      </c>
    </row>
    <row r="146" spans="2:16" x14ac:dyDescent="0.25">
      <c r="B146">
        <v>97</v>
      </c>
      <c r="C146">
        <v>0</v>
      </c>
      <c r="D146">
        <v>0</v>
      </c>
      <c r="E146">
        <v>0</v>
      </c>
      <c r="F146" t="s">
        <v>1105</v>
      </c>
      <c r="M146">
        <v>0</v>
      </c>
      <c r="N146">
        <v>3</v>
      </c>
      <c r="O146">
        <v>-1</v>
      </c>
      <c r="P146" t="s">
        <v>873</v>
      </c>
    </row>
    <row r="147" spans="2:16" x14ac:dyDescent="0.25">
      <c r="B147">
        <v>98</v>
      </c>
      <c r="C147">
        <v>0</v>
      </c>
      <c r="D147">
        <v>0</v>
      </c>
      <c r="E147">
        <v>0</v>
      </c>
      <c r="F147" t="s">
        <v>1106</v>
      </c>
      <c r="M147">
        <v>0</v>
      </c>
      <c r="N147">
        <v>5</v>
      </c>
      <c r="O147">
        <v>0</v>
      </c>
      <c r="P147" t="s">
        <v>962</v>
      </c>
    </row>
    <row r="148" spans="2:16" x14ac:dyDescent="0.25">
      <c r="B148">
        <v>99</v>
      </c>
      <c r="C148">
        <v>1</v>
      </c>
      <c r="D148">
        <v>0</v>
      </c>
      <c r="E148">
        <v>0</v>
      </c>
      <c r="F148" t="s">
        <v>1107</v>
      </c>
      <c r="M148">
        <v>0</v>
      </c>
      <c r="N148">
        <v>0</v>
      </c>
      <c r="O148" t="s">
        <v>894</v>
      </c>
      <c r="P148" t="s">
        <v>963</v>
      </c>
    </row>
    <row r="149" spans="2:16" x14ac:dyDescent="0.25">
      <c r="B149">
        <v>100</v>
      </c>
      <c r="C149">
        <v>0</v>
      </c>
      <c r="D149">
        <v>0</v>
      </c>
      <c r="E149">
        <v>0</v>
      </c>
      <c r="F149" t="s">
        <v>1108</v>
      </c>
      <c r="M149">
        <v>0</v>
      </c>
      <c r="N149">
        <v>0</v>
      </c>
      <c r="O149">
        <v>0</v>
      </c>
      <c r="P149" t="s">
        <v>964</v>
      </c>
    </row>
    <row r="150" spans="2:16" x14ac:dyDescent="0.25">
      <c r="B150">
        <v>101</v>
      </c>
      <c r="C150">
        <v>0</v>
      </c>
      <c r="D150">
        <v>0</v>
      </c>
      <c r="E150">
        <v>-1</v>
      </c>
      <c r="F150" t="s">
        <v>1109</v>
      </c>
      <c r="M150">
        <v>0</v>
      </c>
      <c r="N150">
        <v>0</v>
      </c>
      <c r="O150" t="s">
        <v>894</v>
      </c>
      <c r="P150" t="s">
        <v>965</v>
      </c>
    </row>
    <row r="151" spans="2:16" x14ac:dyDescent="0.25">
      <c r="B151">
        <v>102</v>
      </c>
      <c r="C151">
        <v>1</v>
      </c>
      <c r="D151">
        <v>1</v>
      </c>
      <c r="E151">
        <v>0</v>
      </c>
      <c r="F151" t="s">
        <v>1110</v>
      </c>
      <c r="M151">
        <v>-1</v>
      </c>
      <c r="N151">
        <v>0</v>
      </c>
      <c r="O151">
        <v>1</v>
      </c>
      <c r="P151" t="s">
        <v>966</v>
      </c>
    </row>
    <row r="152" spans="2:16" x14ac:dyDescent="0.25">
      <c r="B152">
        <v>103</v>
      </c>
      <c r="C152">
        <v>0</v>
      </c>
      <c r="D152">
        <v>0</v>
      </c>
      <c r="E152">
        <v>0</v>
      </c>
      <c r="F152" t="s">
        <v>1111</v>
      </c>
      <c r="M152">
        <v>0</v>
      </c>
      <c r="N152">
        <v>0</v>
      </c>
      <c r="O152">
        <v>0</v>
      </c>
      <c r="P152" t="s">
        <v>967</v>
      </c>
    </row>
    <row r="153" spans="2:16" x14ac:dyDescent="0.25">
      <c r="B153">
        <v>104</v>
      </c>
      <c r="C153">
        <v>0</v>
      </c>
      <c r="D153">
        <v>0</v>
      </c>
      <c r="E153">
        <v>0</v>
      </c>
      <c r="F153" t="s">
        <v>1112</v>
      </c>
      <c r="M153">
        <v>1</v>
      </c>
      <c r="N153">
        <v>4</v>
      </c>
      <c r="O153">
        <v>0</v>
      </c>
      <c r="P153" t="s">
        <v>968</v>
      </c>
    </row>
    <row r="154" spans="2:16" x14ac:dyDescent="0.25">
      <c r="B154">
        <v>105</v>
      </c>
      <c r="C154">
        <v>0</v>
      </c>
      <c r="D154">
        <v>0</v>
      </c>
      <c r="E154">
        <v>0</v>
      </c>
      <c r="F154" t="s">
        <v>1113</v>
      </c>
      <c r="M154">
        <v>0</v>
      </c>
      <c r="N154">
        <v>1</v>
      </c>
      <c r="O154">
        <v>0</v>
      </c>
      <c r="P154" t="s">
        <v>969</v>
      </c>
    </row>
    <row r="155" spans="2:16" x14ac:dyDescent="0.25">
      <c r="B155">
        <v>106</v>
      </c>
      <c r="C155">
        <v>0</v>
      </c>
      <c r="D155">
        <v>0</v>
      </c>
      <c r="E155">
        <v>0</v>
      </c>
      <c r="F155" t="s">
        <v>1114</v>
      </c>
      <c r="M155">
        <v>0</v>
      </c>
      <c r="N155">
        <v>0</v>
      </c>
      <c r="O155">
        <v>0</v>
      </c>
      <c r="P155" t="s">
        <v>970</v>
      </c>
    </row>
    <row r="156" spans="2:16" x14ac:dyDescent="0.25">
      <c r="B156">
        <v>107</v>
      </c>
      <c r="C156">
        <v>1</v>
      </c>
      <c r="D156">
        <v>1</v>
      </c>
      <c r="E156">
        <v>-3</v>
      </c>
      <c r="F156" t="s">
        <v>1115</v>
      </c>
      <c r="M156">
        <v>0</v>
      </c>
      <c r="N156">
        <v>0</v>
      </c>
      <c r="O156">
        <v>0</v>
      </c>
      <c r="P156" t="s">
        <v>971</v>
      </c>
    </row>
    <row r="157" spans="2:16" x14ac:dyDescent="0.25">
      <c r="B157">
        <v>108</v>
      </c>
      <c r="C157">
        <v>0</v>
      </c>
      <c r="D157">
        <v>0</v>
      </c>
      <c r="E157">
        <v>0</v>
      </c>
      <c r="F157" t="s">
        <v>1116</v>
      </c>
      <c r="M157">
        <v>0</v>
      </c>
      <c r="N157">
        <v>0</v>
      </c>
      <c r="O157">
        <v>0</v>
      </c>
      <c r="P157" t="s">
        <v>972</v>
      </c>
    </row>
    <row r="158" spans="2:16" x14ac:dyDescent="0.25">
      <c r="B158">
        <v>109</v>
      </c>
      <c r="C158">
        <v>0</v>
      </c>
      <c r="D158">
        <v>0</v>
      </c>
      <c r="E158">
        <v>0</v>
      </c>
      <c r="F158" t="s">
        <v>1117</v>
      </c>
      <c r="M158">
        <v>0</v>
      </c>
      <c r="N158">
        <v>0</v>
      </c>
      <c r="O158">
        <v>0</v>
      </c>
      <c r="P158" t="s">
        <v>973</v>
      </c>
    </row>
    <row r="159" spans="2:16" x14ac:dyDescent="0.25">
      <c r="B159">
        <v>110</v>
      </c>
      <c r="C159">
        <v>0</v>
      </c>
      <c r="D159">
        <v>0</v>
      </c>
      <c r="E159">
        <v>0</v>
      </c>
      <c r="F159" t="s">
        <v>1118</v>
      </c>
      <c r="M159">
        <v>0</v>
      </c>
      <c r="N159">
        <v>0</v>
      </c>
      <c r="O159">
        <v>0</v>
      </c>
      <c r="P159" t="s">
        <v>974</v>
      </c>
    </row>
    <row r="160" spans="2:16" x14ac:dyDescent="0.25">
      <c r="B160">
        <v>111</v>
      </c>
      <c r="C160">
        <v>0</v>
      </c>
      <c r="D160">
        <v>0</v>
      </c>
      <c r="E160">
        <v>-1</v>
      </c>
      <c r="F160" t="s">
        <v>1119</v>
      </c>
      <c r="M160">
        <v>0</v>
      </c>
      <c r="N160">
        <v>0</v>
      </c>
      <c r="O160">
        <v>-1</v>
      </c>
      <c r="P160" t="s">
        <v>975</v>
      </c>
    </row>
    <row r="161" spans="2:16" x14ac:dyDescent="0.25">
      <c r="B161">
        <v>112</v>
      </c>
      <c r="C161">
        <v>0</v>
      </c>
      <c r="D161">
        <v>0</v>
      </c>
      <c r="E161">
        <v>0</v>
      </c>
      <c r="F161" t="s">
        <v>1120</v>
      </c>
      <c r="M161">
        <v>0</v>
      </c>
      <c r="N161">
        <v>5</v>
      </c>
      <c r="O161">
        <v>0</v>
      </c>
      <c r="P161" t="s">
        <v>976</v>
      </c>
    </row>
    <row r="162" spans="2:16" x14ac:dyDescent="0.25">
      <c r="B162">
        <v>113</v>
      </c>
      <c r="C162">
        <v>0</v>
      </c>
      <c r="D162">
        <v>0</v>
      </c>
      <c r="E162">
        <v>0</v>
      </c>
      <c r="F162" t="s">
        <v>1121</v>
      </c>
      <c r="M162">
        <v>0</v>
      </c>
      <c r="N162">
        <v>0</v>
      </c>
      <c r="O162">
        <v>0</v>
      </c>
      <c r="P162" t="s">
        <v>977</v>
      </c>
    </row>
    <row r="163" spans="2:16" x14ac:dyDescent="0.25">
      <c r="B163">
        <v>114</v>
      </c>
      <c r="C163">
        <v>0</v>
      </c>
      <c r="D163">
        <v>0</v>
      </c>
      <c r="E163">
        <v>0</v>
      </c>
      <c r="F163" t="s">
        <v>1122</v>
      </c>
      <c r="M163">
        <v>0</v>
      </c>
      <c r="N163">
        <v>0</v>
      </c>
      <c r="O163">
        <v>0</v>
      </c>
      <c r="P163" t="s">
        <v>978</v>
      </c>
    </row>
    <row r="164" spans="2:16" x14ac:dyDescent="0.25">
      <c r="B164">
        <v>115</v>
      </c>
      <c r="C164">
        <v>0</v>
      </c>
      <c r="D164">
        <v>0</v>
      </c>
      <c r="E164" t="s">
        <v>894</v>
      </c>
      <c r="F164" t="s">
        <v>1123</v>
      </c>
      <c r="M164">
        <v>0</v>
      </c>
      <c r="N164">
        <v>0</v>
      </c>
      <c r="O164">
        <v>0</v>
      </c>
      <c r="P164" t="s">
        <v>979</v>
      </c>
    </row>
    <row r="165" spans="2:16" x14ac:dyDescent="0.25">
      <c r="B165">
        <v>116</v>
      </c>
      <c r="C165">
        <v>0</v>
      </c>
      <c r="D165">
        <v>0</v>
      </c>
      <c r="E165">
        <v>0</v>
      </c>
      <c r="F165" t="s">
        <v>1124</v>
      </c>
      <c r="M165">
        <v>0</v>
      </c>
      <c r="N165">
        <v>0</v>
      </c>
      <c r="O165">
        <v>0</v>
      </c>
      <c r="P165" t="s">
        <v>980</v>
      </c>
    </row>
    <row r="166" spans="2:16" x14ac:dyDescent="0.25">
      <c r="B166">
        <v>117</v>
      </c>
      <c r="C166">
        <v>0</v>
      </c>
      <c r="D166">
        <v>0</v>
      </c>
      <c r="E166">
        <v>0</v>
      </c>
      <c r="F166" t="s">
        <v>1125</v>
      </c>
      <c r="M166">
        <v>0</v>
      </c>
      <c r="N166">
        <v>0</v>
      </c>
      <c r="O166">
        <v>-1</v>
      </c>
      <c r="P166" t="s">
        <v>981</v>
      </c>
    </row>
    <row r="167" spans="2:16" x14ac:dyDescent="0.25">
      <c r="B167">
        <v>118</v>
      </c>
      <c r="C167">
        <v>0</v>
      </c>
      <c r="D167">
        <v>0</v>
      </c>
      <c r="E167">
        <v>0</v>
      </c>
      <c r="F167" t="s">
        <v>1126</v>
      </c>
      <c r="M167">
        <v>0</v>
      </c>
      <c r="N167">
        <v>0</v>
      </c>
      <c r="O167">
        <v>0</v>
      </c>
      <c r="P167" t="s">
        <v>982</v>
      </c>
    </row>
    <row r="168" spans="2:16" x14ac:dyDescent="0.25">
      <c r="B168">
        <v>119</v>
      </c>
      <c r="C168">
        <v>0</v>
      </c>
      <c r="D168">
        <v>0</v>
      </c>
      <c r="E168">
        <v>0</v>
      </c>
      <c r="F168" t="s">
        <v>1127</v>
      </c>
      <c r="M168">
        <v>0</v>
      </c>
      <c r="N168">
        <v>0</v>
      </c>
      <c r="O168">
        <v>0</v>
      </c>
      <c r="P168" t="s">
        <v>983</v>
      </c>
    </row>
    <row r="169" spans="2:16" x14ac:dyDescent="0.25">
      <c r="B169">
        <v>120</v>
      </c>
      <c r="C169">
        <v>1</v>
      </c>
      <c r="D169">
        <v>0</v>
      </c>
      <c r="E169" t="s">
        <v>894</v>
      </c>
      <c r="F169" t="s">
        <v>1128</v>
      </c>
      <c r="M169">
        <v>0</v>
      </c>
      <c r="N169">
        <v>0</v>
      </c>
      <c r="O169">
        <v>0</v>
      </c>
      <c r="P169" t="s">
        <v>984</v>
      </c>
    </row>
    <row r="170" spans="2:16" x14ac:dyDescent="0.25">
      <c r="B170">
        <v>121</v>
      </c>
      <c r="C170">
        <v>0</v>
      </c>
      <c r="D170">
        <v>0</v>
      </c>
      <c r="E170">
        <v>0</v>
      </c>
      <c r="F170" t="s">
        <v>1129</v>
      </c>
      <c r="M170">
        <v>0</v>
      </c>
      <c r="N170">
        <v>0</v>
      </c>
      <c r="O170">
        <v>0</v>
      </c>
      <c r="P170" t="s">
        <v>985</v>
      </c>
    </row>
    <row r="171" spans="2:16" x14ac:dyDescent="0.25">
      <c r="B171">
        <v>122</v>
      </c>
      <c r="C171">
        <v>0</v>
      </c>
      <c r="D171">
        <v>0</v>
      </c>
      <c r="E171">
        <v>0</v>
      </c>
      <c r="F171" t="s">
        <v>1130</v>
      </c>
      <c r="M171">
        <v>0</v>
      </c>
      <c r="N171">
        <v>0</v>
      </c>
      <c r="O171" t="s">
        <v>894</v>
      </c>
      <c r="P171" t="s">
        <v>986</v>
      </c>
    </row>
    <row r="172" spans="2:16" x14ac:dyDescent="0.25">
      <c r="B172">
        <v>123</v>
      </c>
      <c r="C172">
        <v>0</v>
      </c>
      <c r="D172">
        <v>0</v>
      </c>
      <c r="E172">
        <v>-1</v>
      </c>
      <c r="F172" t="s">
        <v>1131</v>
      </c>
      <c r="M172">
        <v>0</v>
      </c>
      <c r="N172">
        <v>0</v>
      </c>
      <c r="O172">
        <v>0</v>
      </c>
      <c r="P172" t="s">
        <v>987</v>
      </c>
    </row>
    <row r="173" spans="2:16" x14ac:dyDescent="0.25">
      <c r="B173">
        <v>124</v>
      </c>
      <c r="C173">
        <v>0</v>
      </c>
      <c r="D173">
        <v>0</v>
      </c>
      <c r="E173">
        <v>0</v>
      </c>
      <c r="F173" t="s">
        <v>1132</v>
      </c>
      <c r="M173">
        <v>0</v>
      </c>
      <c r="N173">
        <v>0</v>
      </c>
      <c r="O173">
        <v>0</v>
      </c>
      <c r="P173" t="s">
        <v>988</v>
      </c>
    </row>
    <row r="174" spans="2:16" x14ac:dyDescent="0.25">
      <c r="B174">
        <v>125</v>
      </c>
      <c r="C174">
        <v>0</v>
      </c>
      <c r="D174">
        <v>0</v>
      </c>
      <c r="E174">
        <v>0</v>
      </c>
      <c r="F174" t="s">
        <v>1133</v>
      </c>
      <c r="M174">
        <v>0</v>
      </c>
      <c r="N174">
        <v>0</v>
      </c>
      <c r="O174">
        <v>0</v>
      </c>
      <c r="P174" t="s">
        <v>989</v>
      </c>
    </row>
    <row r="175" spans="2:16" x14ac:dyDescent="0.25">
      <c r="B175">
        <v>126</v>
      </c>
      <c r="C175">
        <v>0</v>
      </c>
      <c r="D175">
        <v>0</v>
      </c>
      <c r="E175">
        <v>0</v>
      </c>
      <c r="F175" t="s">
        <v>1134</v>
      </c>
      <c r="M175">
        <v>1</v>
      </c>
      <c r="N175">
        <v>0</v>
      </c>
      <c r="O175">
        <v>0</v>
      </c>
      <c r="P175" t="s">
        <v>990</v>
      </c>
    </row>
    <row r="176" spans="2:16" x14ac:dyDescent="0.25">
      <c r="B176">
        <v>127</v>
      </c>
      <c r="C176">
        <v>0</v>
      </c>
      <c r="D176">
        <v>0</v>
      </c>
      <c r="E176">
        <v>0</v>
      </c>
      <c r="F176" t="s">
        <v>1135</v>
      </c>
      <c r="M176">
        <v>0</v>
      </c>
      <c r="N176">
        <v>0</v>
      </c>
      <c r="O176">
        <v>0</v>
      </c>
      <c r="P176" t="s">
        <v>991</v>
      </c>
    </row>
    <row r="177" spans="2:17" x14ac:dyDescent="0.25">
      <c r="B177">
        <v>128</v>
      </c>
      <c r="C177">
        <v>0</v>
      </c>
      <c r="D177">
        <v>0</v>
      </c>
      <c r="E177">
        <v>0</v>
      </c>
      <c r="F177" t="s">
        <v>1136</v>
      </c>
      <c r="M177">
        <v>0</v>
      </c>
      <c r="N177">
        <v>0</v>
      </c>
      <c r="O177">
        <v>0</v>
      </c>
      <c r="P177" t="s">
        <v>992</v>
      </c>
    </row>
    <row r="178" spans="2:17" x14ac:dyDescent="0.25">
      <c r="B178">
        <v>129</v>
      </c>
      <c r="C178">
        <v>0</v>
      </c>
      <c r="D178">
        <v>0</v>
      </c>
      <c r="E178">
        <v>0</v>
      </c>
      <c r="F178" t="s">
        <v>1137</v>
      </c>
      <c r="M178">
        <v>0</v>
      </c>
      <c r="N178">
        <v>0</v>
      </c>
      <c r="O178">
        <v>0</v>
      </c>
      <c r="P178" t="s">
        <v>993</v>
      </c>
    </row>
    <row r="179" spans="2:17" x14ac:dyDescent="0.25">
      <c r="B179">
        <v>130</v>
      </c>
      <c r="C179">
        <v>1</v>
      </c>
      <c r="D179">
        <v>0</v>
      </c>
      <c r="E179">
        <v>-1</v>
      </c>
      <c r="F179" t="s">
        <v>1138</v>
      </c>
      <c r="M179">
        <v>0</v>
      </c>
      <c r="N179">
        <v>0</v>
      </c>
      <c r="O179">
        <v>0</v>
      </c>
      <c r="P179" t="s">
        <v>994</v>
      </c>
    </row>
    <row r="180" spans="2:17" x14ac:dyDescent="0.25">
      <c r="B180">
        <v>131</v>
      </c>
      <c r="C180">
        <v>0</v>
      </c>
      <c r="D180">
        <v>0</v>
      </c>
      <c r="E180">
        <v>0</v>
      </c>
      <c r="F180" t="s">
        <v>1139</v>
      </c>
      <c r="M180">
        <v>0</v>
      </c>
      <c r="N180">
        <v>3</v>
      </c>
      <c r="O180">
        <v>0</v>
      </c>
      <c r="P180" t="s">
        <v>995</v>
      </c>
    </row>
    <row r="181" spans="2:17" x14ac:dyDescent="0.25">
      <c r="B181">
        <v>132</v>
      </c>
      <c r="C181">
        <v>0</v>
      </c>
      <c r="D181">
        <v>0</v>
      </c>
      <c r="E181">
        <v>0</v>
      </c>
      <c r="F181" t="s">
        <v>1140</v>
      </c>
      <c r="M181">
        <v>0</v>
      </c>
      <c r="N181">
        <v>1</v>
      </c>
      <c r="O181">
        <v>0</v>
      </c>
      <c r="P181" s="188" t="s">
        <v>1389</v>
      </c>
    </row>
    <row r="182" spans="2:17" x14ac:dyDescent="0.25">
      <c r="B182">
        <v>133</v>
      </c>
      <c r="C182">
        <v>2</v>
      </c>
      <c r="D182">
        <v>2</v>
      </c>
      <c r="E182">
        <v>-17</v>
      </c>
      <c r="F182" t="s">
        <v>1141</v>
      </c>
      <c r="M182">
        <v>0</v>
      </c>
      <c r="N182">
        <v>5</v>
      </c>
      <c r="O182">
        <v>0</v>
      </c>
      <c r="P182" t="s">
        <v>996</v>
      </c>
    </row>
    <row r="183" spans="2:17" x14ac:dyDescent="0.25">
      <c r="B183">
        <v>134</v>
      </c>
      <c r="C183">
        <v>0</v>
      </c>
      <c r="D183">
        <v>0</v>
      </c>
      <c r="E183">
        <v>0</v>
      </c>
      <c r="F183" t="s">
        <v>1142</v>
      </c>
      <c r="M183">
        <v>0</v>
      </c>
      <c r="N183">
        <v>0</v>
      </c>
      <c r="O183">
        <v>0</v>
      </c>
      <c r="P183" t="s">
        <v>997</v>
      </c>
    </row>
    <row r="184" spans="2:17" x14ac:dyDescent="0.25">
      <c r="B184">
        <v>135</v>
      </c>
      <c r="C184">
        <v>1</v>
      </c>
      <c r="D184">
        <v>1</v>
      </c>
      <c r="E184">
        <v>-2</v>
      </c>
      <c r="F184" t="s">
        <v>1143</v>
      </c>
      <c r="M184">
        <v>0</v>
      </c>
      <c r="N184">
        <v>0</v>
      </c>
      <c r="O184">
        <v>0</v>
      </c>
      <c r="P184" t="s">
        <v>998</v>
      </c>
    </row>
    <row r="185" spans="2:17" x14ac:dyDescent="0.25">
      <c r="B185">
        <v>136</v>
      </c>
      <c r="C185">
        <v>0</v>
      </c>
      <c r="D185">
        <v>0</v>
      </c>
      <c r="E185">
        <v>0</v>
      </c>
      <c r="F185" t="s">
        <v>1144</v>
      </c>
      <c r="M185">
        <v>0</v>
      </c>
      <c r="N185">
        <v>0</v>
      </c>
      <c r="O185">
        <v>0</v>
      </c>
      <c r="P185" t="s">
        <v>999</v>
      </c>
    </row>
    <row r="186" spans="2:17" x14ac:dyDescent="0.25">
      <c r="B186">
        <v>137</v>
      </c>
      <c r="C186">
        <v>0</v>
      </c>
      <c r="D186">
        <v>0</v>
      </c>
      <c r="E186">
        <v>0</v>
      </c>
      <c r="F186" t="s">
        <v>1145</v>
      </c>
      <c r="M186">
        <v>0</v>
      </c>
      <c r="N186">
        <v>0</v>
      </c>
      <c r="O186">
        <v>0</v>
      </c>
      <c r="P186" t="s">
        <v>1000</v>
      </c>
    </row>
    <row r="187" spans="2:17" x14ac:dyDescent="0.25">
      <c r="B187">
        <v>138</v>
      </c>
      <c r="C187">
        <v>0</v>
      </c>
      <c r="D187">
        <v>0</v>
      </c>
      <c r="E187">
        <v>0</v>
      </c>
      <c r="F187" t="s">
        <v>1146</v>
      </c>
      <c r="M187">
        <v>-1</v>
      </c>
      <c r="N187">
        <v>0</v>
      </c>
      <c r="O187">
        <v>0</v>
      </c>
      <c r="P187" t="s">
        <v>1001</v>
      </c>
    </row>
    <row r="188" spans="2:17" x14ac:dyDescent="0.25">
      <c r="B188">
        <v>139</v>
      </c>
      <c r="C188">
        <v>0</v>
      </c>
      <c r="D188">
        <v>0</v>
      </c>
      <c r="E188">
        <v>0</v>
      </c>
      <c r="F188" t="s">
        <v>1147</v>
      </c>
      <c r="M188">
        <v>-1</v>
      </c>
      <c r="N188">
        <v>0</v>
      </c>
      <c r="O188">
        <v>0</v>
      </c>
      <c r="P188" t="s">
        <v>1002</v>
      </c>
    </row>
    <row r="189" spans="2:17" x14ac:dyDescent="0.25">
      <c r="B189">
        <v>141</v>
      </c>
      <c r="C189">
        <v>0</v>
      </c>
      <c r="D189">
        <v>0</v>
      </c>
      <c r="E189">
        <v>0</v>
      </c>
      <c r="F189" t="s">
        <v>1148</v>
      </c>
      <c r="M189">
        <v>0</v>
      </c>
      <c r="N189">
        <v>14</v>
      </c>
      <c r="O189">
        <v>0</v>
      </c>
      <c r="P189" t="s">
        <v>1003</v>
      </c>
    </row>
    <row r="190" spans="2:17" x14ac:dyDescent="0.25">
      <c r="B190">
        <v>142</v>
      </c>
      <c r="C190">
        <v>0</v>
      </c>
      <c r="D190">
        <v>0</v>
      </c>
      <c r="E190">
        <v>0</v>
      </c>
      <c r="F190" t="s">
        <v>1149</v>
      </c>
      <c r="M190">
        <v>0</v>
      </c>
      <c r="N190">
        <v>0</v>
      </c>
      <c r="O190">
        <v>0</v>
      </c>
      <c r="P190" s="276" t="s">
        <v>1004</v>
      </c>
      <c r="Q190" t="s">
        <v>1668</v>
      </c>
    </row>
    <row r="191" spans="2:17" x14ac:dyDescent="0.25">
      <c r="B191">
        <v>143</v>
      </c>
      <c r="C191">
        <v>0</v>
      </c>
      <c r="D191">
        <v>0</v>
      </c>
      <c r="E191">
        <v>-1</v>
      </c>
      <c r="F191" t="s">
        <v>1150</v>
      </c>
      <c r="M191">
        <v>-1</v>
      </c>
      <c r="N191">
        <v>0</v>
      </c>
      <c r="O191">
        <v>2</v>
      </c>
      <c r="P191" t="s">
        <v>1005</v>
      </c>
    </row>
    <row r="192" spans="2:17" x14ac:dyDescent="0.25">
      <c r="B192">
        <v>145</v>
      </c>
      <c r="C192">
        <v>1</v>
      </c>
      <c r="D192">
        <v>0</v>
      </c>
      <c r="E192">
        <v>0</v>
      </c>
      <c r="F192" s="188" t="s">
        <v>1374</v>
      </c>
      <c r="M192">
        <v>0</v>
      </c>
      <c r="N192">
        <v>0</v>
      </c>
      <c r="O192">
        <v>0</v>
      </c>
      <c r="P192" t="s">
        <v>1006</v>
      </c>
    </row>
    <row r="193" spans="2:16" ht="13" x14ac:dyDescent="0.3">
      <c r="B193">
        <v>146</v>
      </c>
      <c r="C193">
        <v>0</v>
      </c>
      <c r="D193">
        <v>0</v>
      </c>
      <c r="E193">
        <v>-1</v>
      </c>
      <c r="F193" t="s">
        <v>1151</v>
      </c>
      <c r="M193">
        <v>0</v>
      </c>
      <c r="N193">
        <v>16</v>
      </c>
      <c r="O193">
        <v>0</v>
      </c>
      <c r="P193" s="191" t="s">
        <v>1379</v>
      </c>
    </row>
    <row r="194" spans="2:16" x14ac:dyDescent="0.25">
      <c r="B194">
        <v>147</v>
      </c>
      <c r="C194">
        <v>1</v>
      </c>
      <c r="D194">
        <v>1</v>
      </c>
      <c r="E194">
        <v>0</v>
      </c>
      <c r="F194" t="s">
        <v>1152</v>
      </c>
      <c r="M194">
        <v>0</v>
      </c>
      <c r="N194">
        <v>3</v>
      </c>
      <c r="O194">
        <v>0</v>
      </c>
      <c r="P194" t="s">
        <v>1007</v>
      </c>
    </row>
    <row r="195" spans="2:16" x14ac:dyDescent="0.25">
      <c r="B195">
        <v>148</v>
      </c>
      <c r="C195">
        <v>3</v>
      </c>
      <c r="D195">
        <v>3</v>
      </c>
      <c r="E195">
        <v>0</v>
      </c>
      <c r="F195" t="s">
        <v>1153</v>
      </c>
      <c r="M195">
        <v>0</v>
      </c>
      <c r="N195">
        <v>0</v>
      </c>
      <c r="O195">
        <v>0</v>
      </c>
      <c r="P195" t="s">
        <v>1375</v>
      </c>
    </row>
    <row r="196" spans="2:16" x14ac:dyDescent="0.25">
      <c r="B196">
        <v>149</v>
      </c>
      <c r="C196">
        <v>1</v>
      </c>
      <c r="D196">
        <v>1</v>
      </c>
      <c r="E196">
        <v>-1</v>
      </c>
      <c r="F196" t="s">
        <v>1154</v>
      </c>
      <c r="M196">
        <v>0</v>
      </c>
      <c r="N196">
        <v>0</v>
      </c>
      <c r="O196">
        <v>0</v>
      </c>
      <c r="P196" t="s">
        <v>1376</v>
      </c>
    </row>
    <row r="197" spans="2:16" x14ac:dyDescent="0.25">
      <c r="B197">
        <v>150</v>
      </c>
      <c r="C197">
        <v>2</v>
      </c>
      <c r="D197">
        <v>2</v>
      </c>
      <c r="E197">
        <v>-2</v>
      </c>
      <c r="F197" t="s">
        <v>1155</v>
      </c>
      <c r="M197">
        <v>0</v>
      </c>
      <c r="N197">
        <v>0</v>
      </c>
      <c r="O197">
        <v>0</v>
      </c>
      <c r="P197" t="s">
        <v>1377</v>
      </c>
    </row>
    <row r="198" spans="2:16" x14ac:dyDescent="0.25">
      <c r="B198">
        <v>151</v>
      </c>
      <c r="C198">
        <v>0</v>
      </c>
      <c r="D198">
        <v>0</v>
      </c>
      <c r="E198" t="s">
        <v>894</v>
      </c>
      <c r="F198" t="s">
        <v>1156</v>
      </c>
      <c r="M198">
        <v>0</v>
      </c>
      <c r="N198">
        <v>0</v>
      </c>
      <c r="O198" t="s">
        <v>894</v>
      </c>
      <c r="P198" t="s">
        <v>1378</v>
      </c>
    </row>
    <row r="199" spans="2:16" x14ac:dyDescent="0.25">
      <c r="B199">
        <v>152</v>
      </c>
      <c r="C199">
        <v>0</v>
      </c>
      <c r="D199">
        <v>0</v>
      </c>
      <c r="E199" t="s">
        <v>894</v>
      </c>
      <c r="F199" t="s">
        <v>1157</v>
      </c>
    </row>
    <row r="200" spans="2:16" x14ac:dyDescent="0.25">
      <c r="B200">
        <v>153</v>
      </c>
      <c r="C200">
        <v>4</v>
      </c>
      <c r="D200">
        <v>4</v>
      </c>
      <c r="E200">
        <v>-4</v>
      </c>
      <c r="F200" t="s">
        <v>1158</v>
      </c>
    </row>
    <row r="201" spans="2:16" x14ac:dyDescent="0.25">
      <c r="B201">
        <v>154</v>
      </c>
      <c r="C201">
        <v>2</v>
      </c>
      <c r="D201">
        <v>2</v>
      </c>
      <c r="E201">
        <v>-6</v>
      </c>
      <c r="F201" t="s">
        <v>1159</v>
      </c>
    </row>
    <row r="202" spans="2:16" x14ac:dyDescent="0.25">
      <c r="B202">
        <v>155</v>
      </c>
      <c r="C202">
        <v>1</v>
      </c>
      <c r="D202">
        <v>1</v>
      </c>
      <c r="E202">
        <v>0</v>
      </c>
      <c r="F202" t="s">
        <v>1160</v>
      </c>
    </row>
    <row r="203" spans="2:16" x14ac:dyDescent="0.25">
      <c r="B203">
        <v>156</v>
      </c>
      <c r="C203">
        <v>0</v>
      </c>
      <c r="D203">
        <v>0</v>
      </c>
      <c r="E203">
        <v>0</v>
      </c>
      <c r="F203" t="s">
        <v>1161</v>
      </c>
    </row>
    <row r="204" spans="2:16" x14ac:dyDescent="0.25">
      <c r="B204">
        <v>157</v>
      </c>
      <c r="C204">
        <v>4</v>
      </c>
      <c r="D204">
        <v>4</v>
      </c>
      <c r="E204">
        <v>-16</v>
      </c>
      <c r="F204" t="s">
        <v>1162</v>
      </c>
    </row>
    <row r="205" spans="2:16" x14ac:dyDescent="0.25">
      <c r="B205">
        <v>158</v>
      </c>
      <c r="C205">
        <v>0</v>
      </c>
      <c r="D205">
        <v>0</v>
      </c>
      <c r="E205">
        <v>-1</v>
      </c>
      <c r="F205" t="s">
        <v>1163</v>
      </c>
    </row>
    <row r="206" spans="2:16" x14ac:dyDescent="0.25">
      <c r="B206">
        <v>159</v>
      </c>
      <c r="C206">
        <v>0</v>
      </c>
      <c r="D206">
        <v>0</v>
      </c>
      <c r="E206">
        <v>0</v>
      </c>
      <c r="F206" t="s">
        <v>1164</v>
      </c>
    </row>
    <row r="207" spans="2:16" x14ac:dyDescent="0.25">
      <c r="B207">
        <v>160</v>
      </c>
      <c r="C207">
        <v>4</v>
      </c>
      <c r="D207">
        <v>4</v>
      </c>
      <c r="E207">
        <v>-16</v>
      </c>
      <c r="F207" t="s">
        <v>1165</v>
      </c>
    </row>
    <row r="208" spans="2:16" x14ac:dyDescent="0.25">
      <c r="B208">
        <v>161</v>
      </c>
      <c r="C208">
        <v>2</v>
      </c>
      <c r="D208">
        <v>1</v>
      </c>
      <c r="E208">
        <v>-6</v>
      </c>
      <c r="F208" t="s">
        <v>1166</v>
      </c>
    </row>
    <row r="209" spans="2:6" x14ac:dyDescent="0.25">
      <c r="B209">
        <v>162</v>
      </c>
      <c r="C209">
        <v>1</v>
      </c>
      <c r="D209">
        <v>1</v>
      </c>
      <c r="E209">
        <v>0</v>
      </c>
      <c r="F209" t="s">
        <v>1167</v>
      </c>
    </row>
    <row r="210" spans="2:6" x14ac:dyDescent="0.25">
      <c r="B210">
        <v>163</v>
      </c>
      <c r="C210">
        <v>2</v>
      </c>
      <c r="D210">
        <v>3</v>
      </c>
      <c r="E210">
        <v>-2</v>
      </c>
      <c r="F210" t="s">
        <v>1168</v>
      </c>
    </row>
    <row r="211" spans="2:6" x14ac:dyDescent="0.25">
      <c r="B211">
        <v>164</v>
      </c>
      <c r="C211">
        <v>2</v>
      </c>
      <c r="D211">
        <v>2</v>
      </c>
      <c r="E211">
        <v>-1</v>
      </c>
      <c r="F211" t="s">
        <v>1169</v>
      </c>
    </row>
    <row r="212" spans="2:6" x14ac:dyDescent="0.25">
      <c r="B212">
        <v>165</v>
      </c>
      <c r="C212">
        <v>1</v>
      </c>
      <c r="D212">
        <v>1</v>
      </c>
      <c r="E212">
        <v>-4</v>
      </c>
      <c r="F212" t="s">
        <v>1170</v>
      </c>
    </row>
    <row r="213" spans="2:6" x14ac:dyDescent="0.25">
      <c r="B213">
        <v>166</v>
      </c>
      <c r="C213">
        <v>0</v>
      </c>
      <c r="D213">
        <v>0</v>
      </c>
      <c r="E213">
        <v>0</v>
      </c>
      <c r="F213" t="s">
        <v>1171</v>
      </c>
    </row>
    <row r="214" spans="2:6" x14ac:dyDescent="0.25">
      <c r="B214">
        <v>167</v>
      </c>
      <c r="C214">
        <v>0</v>
      </c>
      <c r="D214">
        <v>0</v>
      </c>
      <c r="E214" t="s">
        <v>894</v>
      </c>
      <c r="F214" t="s">
        <v>1172</v>
      </c>
    </row>
    <row r="215" spans="2:6" x14ac:dyDescent="0.25">
      <c r="B215">
        <v>168</v>
      </c>
      <c r="C215">
        <v>1</v>
      </c>
      <c r="D215">
        <v>1</v>
      </c>
      <c r="E215">
        <v>-7</v>
      </c>
      <c r="F215" t="s">
        <v>1173</v>
      </c>
    </row>
    <row r="216" spans="2:6" x14ac:dyDescent="0.25">
      <c r="B216">
        <v>169</v>
      </c>
      <c r="C216">
        <v>1</v>
      </c>
      <c r="D216">
        <v>0</v>
      </c>
      <c r="E216">
        <v>0</v>
      </c>
      <c r="F216" t="s">
        <v>1174</v>
      </c>
    </row>
    <row r="217" spans="2:6" x14ac:dyDescent="0.25">
      <c r="B217">
        <v>170</v>
      </c>
      <c r="C217">
        <v>1</v>
      </c>
      <c r="D217">
        <v>1</v>
      </c>
      <c r="E217">
        <v>-3</v>
      </c>
      <c r="F217" t="s">
        <v>1175</v>
      </c>
    </row>
    <row r="218" spans="2:6" x14ac:dyDescent="0.25">
      <c r="B218">
        <v>171</v>
      </c>
      <c r="C218">
        <v>0</v>
      </c>
      <c r="D218">
        <v>0</v>
      </c>
      <c r="E218">
        <v>0</v>
      </c>
      <c r="F218" t="s">
        <v>1176</v>
      </c>
    </row>
    <row r="219" spans="2:6" x14ac:dyDescent="0.25">
      <c r="B219">
        <v>172</v>
      </c>
      <c r="C219">
        <v>0</v>
      </c>
      <c r="D219">
        <v>0</v>
      </c>
      <c r="E219">
        <v>0</v>
      </c>
      <c r="F219" t="s">
        <v>1177</v>
      </c>
    </row>
    <row r="220" spans="2:6" x14ac:dyDescent="0.25">
      <c r="B220">
        <v>173</v>
      </c>
      <c r="C220">
        <v>0</v>
      </c>
      <c r="D220">
        <v>0</v>
      </c>
      <c r="E220">
        <v>0</v>
      </c>
      <c r="F220" t="s">
        <v>1178</v>
      </c>
    </row>
    <row r="221" spans="2:6" x14ac:dyDescent="0.25">
      <c r="B221">
        <v>174</v>
      </c>
      <c r="C221">
        <v>0</v>
      </c>
      <c r="D221">
        <v>0</v>
      </c>
      <c r="E221">
        <v>0</v>
      </c>
      <c r="F221" t="s">
        <v>1179</v>
      </c>
    </row>
    <row r="222" spans="2:6" x14ac:dyDescent="0.25">
      <c r="B222">
        <v>175</v>
      </c>
      <c r="C222">
        <v>0</v>
      </c>
      <c r="D222">
        <v>0</v>
      </c>
      <c r="E222">
        <v>0</v>
      </c>
      <c r="F222" t="s">
        <v>1180</v>
      </c>
    </row>
    <row r="223" spans="2:6" x14ac:dyDescent="0.25">
      <c r="B223">
        <v>176</v>
      </c>
      <c r="C223">
        <v>0</v>
      </c>
      <c r="D223">
        <v>0</v>
      </c>
      <c r="E223">
        <v>0</v>
      </c>
      <c r="F223" t="s">
        <v>1181</v>
      </c>
    </row>
    <row r="224" spans="2:6" x14ac:dyDescent="0.25">
      <c r="B224">
        <v>177</v>
      </c>
      <c r="C224">
        <v>-1</v>
      </c>
      <c r="D224">
        <v>0</v>
      </c>
      <c r="E224">
        <v>5</v>
      </c>
      <c r="F224" t="s">
        <v>1182</v>
      </c>
    </row>
    <row r="225" spans="2:6" x14ac:dyDescent="0.25">
      <c r="B225">
        <v>178</v>
      </c>
      <c r="C225">
        <v>0</v>
      </c>
      <c r="D225">
        <v>0</v>
      </c>
      <c r="E225">
        <v>0</v>
      </c>
      <c r="F225" t="s">
        <v>1183</v>
      </c>
    </row>
    <row r="226" spans="2:6" x14ac:dyDescent="0.25">
      <c r="B226">
        <v>179</v>
      </c>
      <c r="C226">
        <v>0</v>
      </c>
      <c r="D226">
        <v>0</v>
      </c>
      <c r="E226">
        <v>0</v>
      </c>
      <c r="F226" t="s">
        <v>1184</v>
      </c>
    </row>
    <row r="227" spans="2:6" x14ac:dyDescent="0.25">
      <c r="B227">
        <v>180</v>
      </c>
      <c r="C227">
        <v>1</v>
      </c>
      <c r="D227">
        <v>1</v>
      </c>
      <c r="E227">
        <v>-6</v>
      </c>
      <c r="F227" t="s">
        <v>1185</v>
      </c>
    </row>
    <row r="228" spans="2:6" x14ac:dyDescent="0.25">
      <c r="B228">
        <v>181</v>
      </c>
      <c r="C228">
        <v>0</v>
      </c>
      <c r="D228">
        <v>0</v>
      </c>
      <c r="E228">
        <v>0</v>
      </c>
      <c r="F228" t="s">
        <v>1186</v>
      </c>
    </row>
    <row r="229" spans="2:6" x14ac:dyDescent="0.25">
      <c r="B229">
        <v>182</v>
      </c>
      <c r="C229">
        <v>1</v>
      </c>
      <c r="D229">
        <v>1</v>
      </c>
      <c r="E229">
        <v>-7</v>
      </c>
      <c r="F229" t="s">
        <v>174</v>
      </c>
    </row>
    <row r="230" spans="2:6" x14ac:dyDescent="0.25">
      <c r="B230">
        <v>183</v>
      </c>
      <c r="C230">
        <v>99</v>
      </c>
      <c r="D230">
        <v>313</v>
      </c>
      <c r="E230" t="s">
        <v>894</v>
      </c>
      <c r="F230" t="s">
        <v>1187</v>
      </c>
    </row>
    <row r="231" spans="2:6" x14ac:dyDescent="0.25">
      <c r="B231">
        <v>184</v>
      </c>
      <c r="C231">
        <v>15</v>
      </c>
      <c r="D231">
        <v>30</v>
      </c>
      <c r="E231" t="s">
        <v>894</v>
      </c>
      <c r="F231" t="s">
        <v>1188</v>
      </c>
    </row>
    <row r="232" spans="2:6" x14ac:dyDescent="0.25">
      <c r="B232">
        <v>185</v>
      </c>
      <c r="C232">
        <v>3</v>
      </c>
      <c r="D232">
        <v>3</v>
      </c>
      <c r="E232">
        <v>-8</v>
      </c>
      <c r="F232" t="s">
        <v>1189</v>
      </c>
    </row>
    <row r="233" spans="2:6" x14ac:dyDescent="0.25">
      <c r="B233">
        <v>186</v>
      </c>
      <c r="C233">
        <v>73</v>
      </c>
      <c r="D233">
        <v>267</v>
      </c>
      <c r="E233" t="s">
        <v>894</v>
      </c>
      <c r="F233" t="s">
        <v>1190</v>
      </c>
    </row>
    <row r="234" spans="2:6" x14ac:dyDescent="0.25">
      <c r="B234">
        <v>187</v>
      </c>
      <c r="C234">
        <v>2</v>
      </c>
      <c r="D234">
        <v>2</v>
      </c>
      <c r="E234">
        <v>-5</v>
      </c>
      <c r="F234" t="s">
        <v>1191</v>
      </c>
    </row>
    <row r="235" spans="2:6" x14ac:dyDescent="0.25">
      <c r="B235">
        <v>188</v>
      </c>
      <c r="C235">
        <v>1</v>
      </c>
      <c r="D235">
        <v>1</v>
      </c>
      <c r="E235">
        <v>-1</v>
      </c>
      <c r="F235" t="s">
        <v>1192</v>
      </c>
    </row>
    <row r="236" spans="2:6" x14ac:dyDescent="0.25">
      <c r="B236">
        <v>189</v>
      </c>
      <c r="C236">
        <v>-189382</v>
      </c>
      <c r="D236">
        <v>9347</v>
      </c>
      <c r="E236" t="s">
        <v>894</v>
      </c>
      <c r="F236" t="s">
        <v>1193</v>
      </c>
    </row>
    <row r="237" spans="2:6" x14ac:dyDescent="0.25">
      <c r="B237">
        <v>190</v>
      </c>
      <c r="C237">
        <v>0</v>
      </c>
      <c r="D237">
        <v>0</v>
      </c>
      <c r="E237">
        <v>0</v>
      </c>
      <c r="F237" t="s">
        <v>1194</v>
      </c>
    </row>
    <row r="238" spans="2:6" x14ac:dyDescent="0.25">
      <c r="B238">
        <v>191</v>
      </c>
      <c r="C238">
        <v>0</v>
      </c>
      <c r="D238">
        <v>0</v>
      </c>
      <c r="E238">
        <v>0</v>
      </c>
      <c r="F238" t="s">
        <v>1195</v>
      </c>
    </row>
    <row r="239" spans="2:6" x14ac:dyDescent="0.25">
      <c r="B239">
        <v>192</v>
      </c>
      <c r="C239">
        <v>4</v>
      </c>
      <c r="D239">
        <v>4</v>
      </c>
      <c r="E239">
        <v>-1</v>
      </c>
      <c r="F239" t="s">
        <v>1196</v>
      </c>
    </row>
    <row r="240" spans="2:6" x14ac:dyDescent="0.25">
      <c r="B240">
        <v>193</v>
      </c>
      <c r="C240">
        <v>2</v>
      </c>
      <c r="D240">
        <v>2</v>
      </c>
      <c r="E240">
        <v>-6</v>
      </c>
      <c r="F240" t="s">
        <v>1197</v>
      </c>
    </row>
    <row r="241" spans="2:7" x14ac:dyDescent="0.25">
      <c r="B241">
        <v>194</v>
      </c>
      <c r="C241">
        <v>0</v>
      </c>
      <c r="D241">
        <v>0</v>
      </c>
      <c r="E241">
        <v>0</v>
      </c>
      <c r="F241" t="s">
        <v>1198</v>
      </c>
    </row>
    <row r="242" spans="2:7" ht="13" x14ac:dyDescent="0.3">
      <c r="B242" s="190">
        <v>195</v>
      </c>
      <c r="C242" s="190">
        <v>11</v>
      </c>
      <c r="D242" s="190">
        <v>11</v>
      </c>
      <c r="E242" s="190">
        <v>-20</v>
      </c>
      <c r="F242" s="190" t="s">
        <v>1199</v>
      </c>
    </row>
    <row r="243" spans="2:7" x14ac:dyDescent="0.25">
      <c r="B243">
        <v>196</v>
      </c>
      <c r="C243">
        <v>10</v>
      </c>
      <c r="D243">
        <v>9</v>
      </c>
      <c r="E243">
        <v>-16</v>
      </c>
      <c r="F243" t="s">
        <v>1200</v>
      </c>
    </row>
    <row r="244" spans="2:7" x14ac:dyDescent="0.25">
      <c r="B244">
        <v>197</v>
      </c>
      <c r="C244">
        <v>1</v>
      </c>
      <c r="D244">
        <v>1</v>
      </c>
      <c r="E244">
        <v>-7</v>
      </c>
      <c r="F244" t="s">
        <v>1201</v>
      </c>
    </row>
    <row r="245" spans="2:7" x14ac:dyDescent="0.25">
      <c r="B245">
        <v>198</v>
      </c>
      <c r="C245">
        <v>3</v>
      </c>
      <c r="D245">
        <v>2</v>
      </c>
      <c r="E245">
        <v>-16</v>
      </c>
      <c r="F245" t="s">
        <v>1202</v>
      </c>
    </row>
    <row r="246" spans="2:7" x14ac:dyDescent="0.25">
      <c r="B246">
        <v>199</v>
      </c>
      <c r="C246">
        <v>0</v>
      </c>
      <c r="D246">
        <v>0</v>
      </c>
      <c r="E246">
        <v>0</v>
      </c>
      <c r="F246" t="s">
        <v>843</v>
      </c>
    </row>
    <row r="247" spans="2:7" x14ac:dyDescent="0.25">
      <c r="B247">
        <v>200</v>
      </c>
      <c r="C247">
        <v>3</v>
      </c>
      <c r="D247">
        <v>3</v>
      </c>
      <c r="E247">
        <v>-9</v>
      </c>
      <c r="F247" t="s">
        <v>1203</v>
      </c>
    </row>
    <row r="248" spans="2:7" x14ac:dyDescent="0.25">
      <c r="B248">
        <v>201</v>
      </c>
      <c r="C248">
        <v>6</v>
      </c>
      <c r="D248">
        <v>6</v>
      </c>
      <c r="E248">
        <v>-18</v>
      </c>
      <c r="F248" t="s">
        <v>1204</v>
      </c>
    </row>
    <row r="249" spans="2:7" x14ac:dyDescent="0.25">
      <c r="B249">
        <v>202</v>
      </c>
      <c r="C249">
        <v>1</v>
      </c>
      <c r="D249">
        <v>2</v>
      </c>
      <c r="E249">
        <v>-1</v>
      </c>
      <c r="F249" s="277" t="s">
        <v>1669</v>
      </c>
      <c r="G249" t="s">
        <v>1670</v>
      </c>
    </row>
    <row r="250" spans="2:7" x14ac:dyDescent="0.25">
      <c r="B250">
        <v>203</v>
      </c>
      <c r="C250">
        <v>8</v>
      </c>
      <c r="D250">
        <v>8</v>
      </c>
      <c r="E250" t="s">
        <v>894</v>
      </c>
      <c r="F250" t="s">
        <v>1205</v>
      </c>
    </row>
    <row r="251" spans="2:7" x14ac:dyDescent="0.25">
      <c r="B251">
        <v>204</v>
      </c>
      <c r="C251">
        <v>11</v>
      </c>
      <c r="D251">
        <v>11</v>
      </c>
      <c r="E251" t="s">
        <v>894</v>
      </c>
      <c r="F251" t="s">
        <v>1206</v>
      </c>
    </row>
    <row r="252" spans="2:7" x14ac:dyDescent="0.25">
      <c r="B252">
        <v>205</v>
      </c>
      <c r="C252">
        <v>-1</v>
      </c>
      <c r="D252">
        <v>0</v>
      </c>
      <c r="E252">
        <v>0</v>
      </c>
      <c r="F252" t="s">
        <v>1207</v>
      </c>
    </row>
    <row r="253" spans="2:7" x14ac:dyDescent="0.25">
      <c r="B253">
        <v>206</v>
      </c>
      <c r="C253">
        <v>3</v>
      </c>
      <c r="D253">
        <v>2</v>
      </c>
      <c r="E253">
        <v>-12</v>
      </c>
      <c r="F253" t="s">
        <v>1208</v>
      </c>
    </row>
    <row r="254" spans="2:7" x14ac:dyDescent="0.25">
      <c r="B254">
        <v>207</v>
      </c>
      <c r="C254">
        <v>0</v>
      </c>
      <c r="D254">
        <v>0</v>
      </c>
      <c r="E254">
        <v>0</v>
      </c>
      <c r="F254" t="s">
        <v>1209</v>
      </c>
    </row>
    <row r="255" spans="2:7" x14ac:dyDescent="0.25">
      <c r="B255">
        <v>208</v>
      </c>
      <c r="C255">
        <v>5</v>
      </c>
      <c r="D255">
        <v>14</v>
      </c>
      <c r="E255" t="s">
        <v>894</v>
      </c>
      <c r="F255" t="s">
        <v>1210</v>
      </c>
    </row>
    <row r="256" spans="2:7" x14ac:dyDescent="0.25">
      <c r="B256">
        <v>209</v>
      </c>
      <c r="C256">
        <v>2</v>
      </c>
      <c r="D256">
        <v>2</v>
      </c>
      <c r="E256">
        <v>-12</v>
      </c>
      <c r="F256" t="s">
        <v>1211</v>
      </c>
    </row>
    <row r="257" spans="2:6" x14ac:dyDescent="0.25">
      <c r="B257">
        <v>210</v>
      </c>
      <c r="C257">
        <v>6</v>
      </c>
      <c r="D257">
        <v>14</v>
      </c>
      <c r="E257" t="s">
        <v>894</v>
      </c>
      <c r="F257" t="s">
        <v>1212</v>
      </c>
    </row>
    <row r="258" spans="2:6" x14ac:dyDescent="0.25">
      <c r="B258">
        <v>211</v>
      </c>
      <c r="C258">
        <v>12</v>
      </c>
      <c r="D258">
        <v>27</v>
      </c>
      <c r="E258" t="s">
        <v>894</v>
      </c>
      <c r="F258" t="s">
        <v>1213</v>
      </c>
    </row>
    <row r="259" spans="2:6" x14ac:dyDescent="0.25">
      <c r="B259">
        <v>212</v>
      </c>
      <c r="C259">
        <v>5</v>
      </c>
      <c r="D259">
        <v>5</v>
      </c>
      <c r="E259">
        <v>-15</v>
      </c>
      <c r="F259" t="s">
        <v>1214</v>
      </c>
    </row>
    <row r="260" spans="2:6" x14ac:dyDescent="0.25">
      <c r="B260">
        <v>213</v>
      </c>
      <c r="C260">
        <v>5</v>
      </c>
      <c r="D260">
        <v>11</v>
      </c>
      <c r="E260" t="s">
        <v>894</v>
      </c>
      <c r="F260" t="s">
        <v>1215</v>
      </c>
    </row>
    <row r="261" spans="2:6" x14ac:dyDescent="0.25">
      <c r="B261">
        <v>214</v>
      </c>
      <c r="C261">
        <v>14</v>
      </c>
      <c r="D261">
        <v>30</v>
      </c>
      <c r="E261" t="s">
        <v>894</v>
      </c>
      <c r="F261" t="s">
        <v>1216</v>
      </c>
    </row>
    <row r="262" spans="2:6" x14ac:dyDescent="0.25">
      <c r="B262">
        <v>215</v>
      </c>
      <c r="C262">
        <v>1</v>
      </c>
      <c r="D262">
        <v>1</v>
      </c>
      <c r="E262">
        <v>0</v>
      </c>
      <c r="F262" t="s">
        <v>1217</v>
      </c>
    </row>
    <row r="263" spans="2:6" ht="13" x14ac:dyDescent="0.3">
      <c r="B263">
        <v>216</v>
      </c>
      <c r="C263" s="190">
        <v>2</v>
      </c>
      <c r="D263" s="190">
        <v>3</v>
      </c>
      <c r="E263" s="190">
        <v>-7</v>
      </c>
      <c r="F263" s="190" t="s">
        <v>1218</v>
      </c>
    </row>
    <row r="264" spans="2:6" x14ac:dyDescent="0.25">
      <c r="B264">
        <v>217</v>
      </c>
      <c r="C264">
        <v>18</v>
      </c>
      <c r="D264">
        <v>44</v>
      </c>
      <c r="E264" t="s">
        <v>894</v>
      </c>
      <c r="F264" t="s">
        <v>1219</v>
      </c>
    </row>
    <row r="265" spans="2:6" x14ac:dyDescent="0.25">
      <c r="B265">
        <v>218</v>
      </c>
      <c r="C265">
        <v>18</v>
      </c>
      <c r="D265">
        <v>36</v>
      </c>
      <c r="E265" t="s">
        <v>894</v>
      </c>
      <c r="F265" t="s">
        <v>1220</v>
      </c>
    </row>
    <row r="266" spans="2:6" x14ac:dyDescent="0.25">
      <c r="B266">
        <v>219</v>
      </c>
      <c r="C266">
        <v>6</v>
      </c>
      <c r="D266">
        <v>12</v>
      </c>
      <c r="E266" t="s">
        <v>894</v>
      </c>
      <c r="F266" t="s">
        <v>1221</v>
      </c>
    </row>
    <row r="267" spans="2:6" x14ac:dyDescent="0.25">
      <c r="B267">
        <v>220</v>
      </c>
      <c r="C267">
        <v>10</v>
      </c>
      <c r="D267">
        <v>18</v>
      </c>
      <c r="E267" t="s">
        <v>894</v>
      </c>
      <c r="F267" t="s">
        <v>1222</v>
      </c>
    </row>
    <row r="268" spans="2:6" x14ac:dyDescent="0.25">
      <c r="B268">
        <v>221</v>
      </c>
      <c r="C268">
        <v>0</v>
      </c>
      <c r="D268">
        <v>0</v>
      </c>
      <c r="E268">
        <v>0</v>
      </c>
      <c r="F268" t="s">
        <v>1223</v>
      </c>
    </row>
    <row r="269" spans="2:6" x14ac:dyDescent="0.25">
      <c r="B269">
        <v>222</v>
      </c>
      <c r="C269">
        <v>16</v>
      </c>
      <c r="D269">
        <v>36</v>
      </c>
      <c r="E269" t="s">
        <v>894</v>
      </c>
      <c r="F269" t="s">
        <v>1224</v>
      </c>
    </row>
    <row r="270" spans="2:6" x14ac:dyDescent="0.25">
      <c r="B270">
        <v>223</v>
      </c>
      <c r="C270">
        <v>2</v>
      </c>
      <c r="D270">
        <v>2</v>
      </c>
      <c r="E270">
        <v>-6</v>
      </c>
      <c r="F270" t="s">
        <v>1225</v>
      </c>
    </row>
    <row r="271" spans="2:6" x14ac:dyDescent="0.25">
      <c r="B271">
        <v>224</v>
      </c>
      <c r="C271">
        <v>4</v>
      </c>
      <c r="D271">
        <v>4</v>
      </c>
      <c r="E271">
        <v>-10</v>
      </c>
      <c r="F271" t="s">
        <v>1226</v>
      </c>
    </row>
    <row r="272" spans="2:6" x14ac:dyDescent="0.25">
      <c r="B272">
        <v>225</v>
      </c>
      <c r="C272">
        <v>0</v>
      </c>
      <c r="D272">
        <v>0</v>
      </c>
      <c r="E272">
        <v>0</v>
      </c>
      <c r="F272" t="s">
        <v>1227</v>
      </c>
    </row>
    <row r="273" spans="2:6" x14ac:dyDescent="0.25">
      <c r="B273">
        <v>226</v>
      </c>
      <c r="C273">
        <v>0</v>
      </c>
      <c r="D273">
        <v>0</v>
      </c>
      <c r="E273">
        <v>0</v>
      </c>
      <c r="F273" t="s">
        <v>1228</v>
      </c>
    </row>
    <row r="274" spans="2:6" x14ac:dyDescent="0.25">
      <c r="B274">
        <v>227</v>
      </c>
      <c r="C274">
        <v>10</v>
      </c>
      <c r="D274">
        <v>8</v>
      </c>
      <c r="E274">
        <v>-9</v>
      </c>
      <c r="F274" s="188" t="s">
        <v>1385</v>
      </c>
    </row>
    <row r="275" spans="2:6" x14ac:dyDescent="0.25">
      <c r="B275">
        <v>228</v>
      </c>
      <c r="C275">
        <v>14</v>
      </c>
      <c r="D275">
        <v>19</v>
      </c>
      <c r="E275" t="s">
        <v>894</v>
      </c>
      <c r="F275" t="s">
        <v>1229</v>
      </c>
    </row>
    <row r="276" spans="2:6" x14ac:dyDescent="0.25">
      <c r="B276">
        <v>229</v>
      </c>
      <c r="C276">
        <v>0</v>
      </c>
      <c r="D276">
        <v>0</v>
      </c>
      <c r="E276">
        <v>0</v>
      </c>
      <c r="F276" t="s">
        <v>1230</v>
      </c>
    </row>
    <row r="277" spans="2:6" x14ac:dyDescent="0.25">
      <c r="B277">
        <v>230</v>
      </c>
      <c r="C277">
        <v>0</v>
      </c>
      <c r="D277">
        <v>0</v>
      </c>
      <c r="E277">
        <v>0</v>
      </c>
      <c r="F277" t="s">
        <v>1231</v>
      </c>
    </row>
    <row r="278" spans="2:6" x14ac:dyDescent="0.25">
      <c r="B278">
        <v>231</v>
      </c>
      <c r="C278">
        <v>2</v>
      </c>
      <c r="D278">
        <v>2</v>
      </c>
      <c r="E278">
        <v>-2</v>
      </c>
      <c r="F278" t="s">
        <v>1232</v>
      </c>
    </row>
    <row r="279" spans="2:6" x14ac:dyDescent="0.25">
      <c r="B279">
        <v>232</v>
      </c>
      <c r="C279">
        <v>1</v>
      </c>
      <c r="D279">
        <v>1</v>
      </c>
      <c r="E279">
        <v>-4</v>
      </c>
      <c r="F279" t="s">
        <v>1233</v>
      </c>
    </row>
    <row r="280" spans="2:6" x14ac:dyDescent="0.25">
      <c r="B280">
        <v>233</v>
      </c>
      <c r="C280">
        <v>0</v>
      </c>
      <c r="D280">
        <v>0</v>
      </c>
      <c r="E280">
        <v>-1</v>
      </c>
      <c r="F280" t="s">
        <v>1234</v>
      </c>
    </row>
    <row r="281" spans="2:6" x14ac:dyDescent="0.25">
      <c r="B281">
        <v>235</v>
      </c>
      <c r="C281">
        <v>0</v>
      </c>
      <c r="D281">
        <v>0</v>
      </c>
      <c r="E281">
        <v>-2</v>
      </c>
      <c r="F281" t="s">
        <v>1235</v>
      </c>
    </row>
    <row r="282" spans="2:6" x14ac:dyDescent="0.25">
      <c r="B282">
        <v>236</v>
      </c>
      <c r="C282">
        <v>1487.06666666667</v>
      </c>
      <c r="D282">
        <v>6568</v>
      </c>
      <c r="E282" t="s">
        <v>894</v>
      </c>
      <c r="F282" t="s">
        <v>1236</v>
      </c>
    </row>
    <row r="283" spans="2:6" x14ac:dyDescent="0.25">
      <c r="B283">
        <v>237</v>
      </c>
      <c r="C283">
        <v>4843.5333333333401</v>
      </c>
      <c r="D283">
        <v>6999</v>
      </c>
      <c r="E283" t="s">
        <v>894</v>
      </c>
      <c r="F283" t="s">
        <v>1237</v>
      </c>
    </row>
    <row r="284" spans="2:6" x14ac:dyDescent="0.25">
      <c r="B284">
        <v>238</v>
      </c>
      <c r="C284">
        <v>4624.5333333333401</v>
      </c>
      <c r="D284">
        <v>3882</v>
      </c>
      <c r="E284" t="s">
        <v>894</v>
      </c>
      <c r="F284" t="s">
        <v>1238</v>
      </c>
    </row>
    <row r="285" spans="2:6" x14ac:dyDescent="0.25">
      <c r="B285">
        <v>239</v>
      </c>
      <c r="C285">
        <v>4052.2</v>
      </c>
      <c r="D285">
        <v>3851</v>
      </c>
      <c r="E285" t="s">
        <v>894</v>
      </c>
      <c r="F285" t="s">
        <v>1239</v>
      </c>
    </row>
    <row r="286" spans="2:6" x14ac:dyDescent="0.25">
      <c r="B286">
        <v>240</v>
      </c>
      <c r="C286">
        <v>3480.0666666666698</v>
      </c>
      <c r="D286">
        <v>4382</v>
      </c>
      <c r="E286" t="s">
        <v>894</v>
      </c>
      <c r="F286" t="s">
        <v>1240</v>
      </c>
    </row>
    <row r="287" spans="2:6" x14ac:dyDescent="0.25">
      <c r="B287">
        <v>241</v>
      </c>
      <c r="C287">
        <v>3184.2</v>
      </c>
      <c r="D287">
        <v>5972</v>
      </c>
      <c r="E287" t="s">
        <v>894</v>
      </c>
      <c r="F287" t="s">
        <v>1241</v>
      </c>
    </row>
    <row r="288" spans="2:6" x14ac:dyDescent="0.25">
      <c r="B288">
        <v>242</v>
      </c>
      <c r="C288">
        <v>3165.8</v>
      </c>
      <c r="D288">
        <v>2656</v>
      </c>
      <c r="E288" t="s">
        <v>894</v>
      </c>
      <c r="F288" t="s">
        <v>1242</v>
      </c>
    </row>
    <row r="289" spans="2:6" x14ac:dyDescent="0.25">
      <c r="B289">
        <v>243</v>
      </c>
      <c r="C289">
        <v>4823.7333333333399</v>
      </c>
      <c r="D289">
        <v>21180</v>
      </c>
      <c r="E289" t="s">
        <v>894</v>
      </c>
      <c r="F289" t="s">
        <v>1243</v>
      </c>
    </row>
    <row r="290" spans="2:6" x14ac:dyDescent="0.25">
      <c r="B290">
        <v>244</v>
      </c>
      <c r="C290">
        <v>3883.4</v>
      </c>
      <c r="D290">
        <v>4496</v>
      </c>
      <c r="E290" t="s">
        <v>894</v>
      </c>
      <c r="F290" t="s">
        <v>1244</v>
      </c>
    </row>
    <row r="291" spans="2:6" x14ac:dyDescent="0.25">
      <c r="B291">
        <v>245</v>
      </c>
      <c r="C291">
        <v>4365.2666666666701</v>
      </c>
      <c r="D291">
        <v>8134</v>
      </c>
      <c r="E291" t="s">
        <v>894</v>
      </c>
      <c r="F291" t="s">
        <v>1245</v>
      </c>
    </row>
    <row r="292" spans="2:6" x14ac:dyDescent="0.25">
      <c r="B292">
        <v>246</v>
      </c>
      <c r="C292">
        <v>1734.13333333334</v>
      </c>
      <c r="D292">
        <v>1279</v>
      </c>
      <c r="E292" t="s">
        <v>894</v>
      </c>
      <c r="F292" t="s">
        <v>1246</v>
      </c>
    </row>
    <row r="293" spans="2:6" x14ac:dyDescent="0.25">
      <c r="B293">
        <v>247</v>
      </c>
      <c r="C293">
        <v>1943.2</v>
      </c>
      <c r="D293">
        <v>444</v>
      </c>
      <c r="E293" t="s">
        <v>894</v>
      </c>
      <c r="F293" t="s">
        <v>1247</v>
      </c>
    </row>
    <row r="294" spans="2:6" x14ac:dyDescent="0.25">
      <c r="B294">
        <v>248</v>
      </c>
      <c r="C294">
        <v>0</v>
      </c>
      <c r="D294">
        <v>0</v>
      </c>
      <c r="E294">
        <v>0</v>
      </c>
      <c r="F294" t="s">
        <v>1248</v>
      </c>
    </row>
    <row r="295" spans="2:6" x14ac:dyDescent="0.25">
      <c r="B295">
        <v>249</v>
      </c>
      <c r="C295">
        <v>8</v>
      </c>
      <c r="D295">
        <v>0</v>
      </c>
      <c r="E295">
        <v>0</v>
      </c>
      <c r="F295" t="s">
        <v>1249</v>
      </c>
    </row>
    <row r="296" spans="2:6" x14ac:dyDescent="0.25">
      <c r="B296">
        <v>250</v>
      </c>
      <c r="C296">
        <v>0</v>
      </c>
      <c r="D296">
        <v>0</v>
      </c>
      <c r="E296">
        <v>0</v>
      </c>
      <c r="F296" t="s">
        <v>1250</v>
      </c>
    </row>
    <row r="297" spans="2:6" x14ac:dyDescent="0.25">
      <c r="B297">
        <v>251</v>
      </c>
      <c r="C297">
        <v>0</v>
      </c>
      <c r="D297">
        <v>0</v>
      </c>
      <c r="E297">
        <v>0</v>
      </c>
      <c r="F297" t="s">
        <v>1251</v>
      </c>
    </row>
    <row r="298" spans="2:6" x14ac:dyDescent="0.25">
      <c r="B298">
        <v>252</v>
      </c>
      <c r="C298">
        <v>0</v>
      </c>
      <c r="D298">
        <v>0</v>
      </c>
      <c r="E298">
        <v>0</v>
      </c>
      <c r="F298" t="s">
        <v>1252</v>
      </c>
    </row>
    <row r="299" spans="2:6" x14ac:dyDescent="0.25">
      <c r="B299">
        <v>253</v>
      </c>
      <c r="C299">
        <v>3</v>
      </c>
      <c r="D299">
        <v>2</v>
      </c>
      <c r="E299">
        <v>-14</v>
      </c>
      <c r="F299" t="s">
        <v>1253</v>
      </c>
    </row>
    <row r="300" spans="2:6" x14ac:dyDescent="0.25">
      <c r="B300">
        <v>254</v>
      </c>
      <c r="C300">
        <v>2</v>
      </c>
      <c r="D300">
        <v>2</v>
      </c>
      <c r="E300">
        <v>-11</v>
      </c>
      <c r="F300" t="s">
        <v>1254</v>
      </c>
    </row>
    <row r="301" spans="2:6" x14ac:dyDescent="0.25">
      <c r="B301">
        <v>255</v>
      </c>
      <c r="C301">
        <v>1</v>
      </c>
      <c r="D301">
        <v>0</v>
      </c>
      <c r="E301">
        <v>0</v>
      </c>
      <c r="F301" t="s">
        <v>1255</v>
      </c>
    </row>
    <row r="302" spans="2:6" x14ac:dyDescent="0.25">
      <c r="B302">
        <v>256</v>
      </c>
      <c r="C302">
        <v>0</v>
      </c>
      <c r="D302">
        <v>0</v>
      </c>
      <c r="E302">
        <v>0</v>
      </c>
      <c r="F302" t="s">
        <v>1256</v>
      </c>
    </row>
    <row r="303" spans="2:6" x14ac:dyDescent="0.25">
      <c r="B303">
        <v>257</v>
      </c>
      <c r="C303">
        <v>0</v>
      </c>
      <c r="D303">
        <v>0</v>
      </c>
      <c r="E303">
        <v>0</v>
      </c>
      <c r="F303" t="s">
        <v>1257</v>
      </c>
    </row>
    <row r="304" spans="2:6" x14ac:dyDescent="0.25">
      <c r="B304">
        <v>258</v>
      </c>
      <c r="C304">
        <v>0</v>
      </c>
      <c r="D304">
        <v>0</v>
      </c>
      <c r="E304">
        <v>0</v>
      </c>
      <c r="F304" t="s">
        <v>1258</v>
      </c>
    </row>
    <row r="305" spans="2:6" x14ac:dyDescent="0.25">
      <c r="B305">
        <v>259</v>
      </c>
      <c r="C305">
        <v>0</v>
      </c>
      <c r="D305">
        <v>0</v>
      </c>
      <c r="E305">
        <v>0</v>
      </c>
      <c r="F305" t="s">
        <v>1259</v>
      </c>
    </row>
    <row r="306" spans="2:6" x14ac:dyDescent="0.25">
      <c r="B306">
        <v>260</v>
      </c>
      <c r="C306">
        <v>1</v>
      </c>
      <c r="D306">
        <v>0</v>
      </c>
      <c r="E306">
        <v>0</v>
      </c>
      <c r="F306" s="188" t="s">
        <v>1260</v>
      </c>
    </row>
    <row r="307" spans="2:6" x14ac:dyDescent="0.25">
      <c r="B307">
        <v>261</v>
      </c>
      <c r="C307">
        <v>0</v>
      </c>
      <c r="D307">
        <v>0</v>
      </c>
      <c r="E307">
        <v>0</v>
      </c>
      <c r="F307" t="s">
        <v>1261</v>
      </c>
    </row>
    <row r="308" spans="2:6" x14ac:dyDescent="0.25">
      <c r="B308">
        <v>262</v>
      </c>
      <c r="C308">
        <v>0</v>
      </c>
      <c r="D308">
        <v>0</v>
      </c>
      <c r="E308">
        <v>0</v>
      </c>
      <c r="F308" t="s">
        <v>1262</v>
      </c>
    </row>
    <row r="309" spans="2:6" x14ac:dyDescent="0.25">
      <c r="B309">
        <v>263</v>
      </c>
      <c r="C309">
        <v>0</v>
      </c>
      <c r="D309">
        <v>0</v>
      </c>
      <c r="E309">
        <v>-1</v>
      </c>
      <c r="F309" t="s">
        <v>1263</v>
      </c>
    </row>
    <row r="310" spans="2:6" x14ac:dyDescent="0.25">
      <c r="B310">
        <v>264</v>
      </c>
      <c r="C310">
        <v>0</v>
      </c>
      <c r="D310">
        <v>0</v>
      </c>
      <c r="E310">
        <v>0</v>
      </c>
      <c r="F310" t="s">
        <v>1264</v>
      </c>
    </row>
    <row r="311" spans="2:6" x14ac:dyDescent="0.25">
      <c r="B311">
        <v>265</v>
      </c>
      <c r="C311">
        <v>0</v>
      </c>
      <c r="D311">
        <v>0</v>
      </c>
      <c r="E311">
        <v>0</v>
      </c>
      <c r="F311" t="s">
        <v>1265</v>
      </c>
    </row>
    <row r="312" spans="2:6" x14ac:dyDescent="0.25">
      <c r="B312">
        <v>266</v>
      </c>
      <c r="C312">
        <v>0</v>
      </c>
      <c r="D312">
        <v>0</v>
      </c>
      <c r="E312" t="s">
        <v>894</v>
      </c>
      <c r="F312" t="s">
        <v>1266</v>
      </c>
    </row>
    <row r="313" spans="2:6" x14ac:dyDescent="0.25">
      <c r="B313">
        <v>267</v>
      </c>
      <c r="C313">
        <v>3446.2666666666701</v>
      </c>
      <c r="D313">
        <v>1253</v>
      </c>
      <c r="E313" t="s">
        <v>894</v>
      </c>
      <c r="F313" t="s">
        <v>1267</v>
      </c>
    </row>
    <row r="314" spans="2:6" x14ac:dyDescent="0.25">
      <c r="B314">
        <v>268</v>
      </c>
      <c r="C314">
        <v>13902</v>
      </c>
      <c r="D314">
        <v>38209</v>
      </c>
      <c r="E314" t="s">
        <v>894</v>
      </c>
      <c r="F314" t="s">
        <v>1268</v>
      </c>
    </row>
    <row r="315" spans="2:6" x14ac:dyDescent="0.25">
      <c r="B315">
        <v>269</v>
      </c>
      <c r="C315">
        <v>3144</v>
      </c>
      <c r="D315">
        <v>338</v>
      </c>
      <c r="E315" t="s">
        <v>894</v>
      </c>
      <c r="F315" t="s">
        <v>1269</v>
      </c>
    </row>
    <row r="316" spans="2:6" x14ac:dyDescent="0.25">
      <c r="B316">
        <v>270</v>
      </c>
      <c r="C316">
        <v>4996.9333333333298</v>
      </c>
      <c r="D316">
        <v>7919</v>
      </c>
      <c r="E316" t="s">
        <v>894</v>
      </c>
      <c r="F316" t="s">
        <v>1270</v>
      </c>
    </row>
    <row r="317" spans="2:6" x14ac:dyDescent="0.25">
      <c r="B317">
        <v>271</v>
      </c>
      <c r="C317">
        <v>11001.4</v>
      </c>
      <c r="D317">
        <v>12303</v>
      </c>
      <c r="E317" t="s">
        <v>894</v>
      </c>
      <c r="F317" t="s">
        <v>1271</v>
      </c>
    </row>
    <row r="318" spans="2:6" x14ac:dyDescent="0.25">
      <c r="B318">
        <v>272</v>
      </c>
      <c r="C318">
        <v>17601.400000000001</v>
      </c>
      <c r="D318">
        <v>43425</v>
      </c>
      <c r="E318" t="s">
        <v>894</v>
      </c>
      <c r="F318" t="s">
        <v>1272</v>
      </c>
    </row>
    <row r="319" spans="2:6" x14ac:dyDescent="0.25">
      <c r="B319">
        <v>273</v>
      </c>
      <c r="C319">
        <v>5669.7333333333299</v>
      </c>
      <c r="D319">
        <v>20470</v>
      </c>
      <c r="E319" t="s">
        <v>894</v>
      </c>
      <c r="F319" t="s">
        <v>1273</v>
      </c>
    </row>
    <row r="320" spans="2:6" x14ac:dyDescent="0.25">
      <c r="B320">
        <v>274</v>
      </c>
      <c r="C320">
        <v>17931.2</v>
      </c>
      <c r="D320">
        <v>4200</v>
      </c>
      <c r="E320" t="s">
        <v>894</v>
      </c>
      <c r="F320" t="s">
        <v>1274</v>
      </c>
    </row>
    <row r="321" spans="2:6" x14ac:dyDescent="0.25">
      <c r="B321">
        <v>275</v>
      </c>
      <c r="C321">
        <v>8116.4666666666699</v>
      </c>
      <c r="D321">
        <v>4683</v>
      </c>
      <c r="E321" t="s">
        <v>894</v>
      </c>
      <c r="F321" t="s">
        <v>1275</v>
      </c>
    </row>
    <row r="322" spans="2:6" x14ac:dyDescent="0.25">
      <c r="B322">
        <v>276</v>
      </c>
      <c r="C322">
        <v>4916.0666666666702</v>
      </c>
      <c r="D322">
        <v>163</v>
      </c>
      <c r="E322" t="s">
        <v>894</v>
      </c>
      <c r="F322" t="s">
        <v>1276</v>
      </c>
    </row>
    <row r="323" spans="2:6" x14ac:dyDescent="0.25">
      <c r="B323">
        <v>277</v>
      </c>
      <c r="C323">
        <v>4725.9333333333298</v>
      </c>
      <c r="D323">
        <v>231</v>
      </c>
      <c r="E323" t="s">
        <v>894</v>
      </c>
      <c r="F323" t="s">
        <v>1277</v>
      </c>
    </row>
    <row r="324" spans="2:6" x14ac:dyDescent="0.25">
      <c r="B324">
        <v>278</v>
      </c>
      <c r="C324">
        <v>8523.7333333333299</v>
      </c>
      <c r="D324">
        <v>17955</v>
      </c>
      <c r="E324" t="s">
        <v>894</v>
      </c>
      <c r="F324" t="s">
        <v>1278</v>
      </c>
    </row>
    <row r="325" spans="2:6" x14ac:dyDescent="0.25">
      <c r="B325">
        <v>279</v>
      </c>
      <c r="C325">
        <v>6410.6666666666597</v>
      </c>
      <c r="D325">
        <v>12687</v>
      </c>
      <c r="E325" t="s">
        <v>894</v>
      </c>
      <c r="F325" t="s">
        <v>1279</v>
      </c>
    </row>
    <row r="326" spans="2:6" x14ac:dyDescent="0.25">
      <c r="B326">
        <v>280</v>
      </c>
      <c r="C326">
        <v>9781.7999999999993</v>
      </c>
      <c r="D326">
        <v>426</v>
      </c>
      <c r="E326" t="s">
        <v>894</v>
      </c>
      <c r="F326" t="s">
        <v>1280</v>
      </c>
    </row>
    <row r="327" spans="2:6" x14ac:dyDescent="0.25">
      <c r="B327">
        <v>281</v>
      </c>
      <c r="C327">
        <v>8316.7333333333299</v>
      </c>
      <c r="D327">
        <v>44</v>
      </c>
      <c r="E327" t="s">
        <v>894</v>
      </c>
      <c r="F327" t="s">
        <v>1281</v>
      </c>
    </row>
    <row r="328" spans="2:6" x14ac:dyDescent="0.25">
      <c r="B328">
        <v>282</v>
      </c>
      <c r="C328">
        <v>4687.9333333333298</v>
      </c>
      <c r="D328">
        <v>36</v>
      </c>
      <c r="E328" t="s">
        <v>894</v>
      </c>
      <c r="F328" t="s">
        <v>1282</v>
      </c>
    </row>
    <row r="329" spans="2:6" x14ac:dyDescent="0.25">
      <c r="B329">
        <v>283</v>
      </c>
      <c r="C329">
        <v>5630.3333333333403</v>
      </c>
      <c r="D329">
        <v>4467</v>
      </c>
      <c r="E329" t="s">
        <v>894</v>
      </c>
      <c r="F329" t="s">
        <v>1283</v>
      </c>
    </row>
    <row r="330" spans="2:6" x14ac:dyDescent="0.25">
      <c r="B330">
        <v>285</v>
      </c>
      <c r="C330">
        <v>6606.6</v>
      </c>
      <c r="D330">
        <v>4321</v>
      </c>
      <c r="E330" t="s">
        <v>894</v>
      </c>
      <c r="F330" t="s">
        <v>1284</v>
      </c>
    </row>
    <row r="331" spans="2:6" x14ac:dyDescent="0.25">
      <c r="B331">
        <v>286</v>
      </c>
      <c r="C331">
        <v>7047.1333333333296</v>
      </c>
      <c r="D331">
        <v>12181</v>
      </c>
      <c r="E331" t="s">
        <v>894</v>
      </c>
      <c r="F331" t="s">
        <v>1285</v>
      </c>
    </row>
    <row r="332" spans="2:6" x14ac:dyDescent="0.25">
      <c r="B332">
        <v>287</v>
      </c>
      <c r="C332">
        <v>10875.5333333333</v>
      </c>
      <c r="D332">
        <v>24384</v>
      </c>
      <c r="E332" t="s">
        <v>894</v>
      </c>
      <c r="F332" t="s">
        <v>1286</v>
      </c>
    </row>
    <row r="333" spans="2:6" x14ac:dyDescent="0.25">
      <c r="B333">
        <v>288</v>
      </c>
      <c r="C333">
        <v>15174.0666666667</v>
      </c>
      <c r="D333">
        <v>8545</v>
      </c>
      <c r="E333" t="s">
        <v>894</v>
      </c>
      <c r="F333" t="s">
        <v>1287</v>
      </c>
    </row>
    <row r="334" spans="2:6" x14ac:dyDescent="0.25">
      <c r="B334">
        <v>289</v>
      </c>
      <c r="C334">
        <v>7554.8666666666704</v>
      </c>
      <c r="D334">
        <v>26854</v>
      </c>
      <c r="E334" t="s">
        <v>894</v>
      </c>
      <c r="F334" t="s">
        <v>1288</v>
      </c>
    </row>
    <row r="335" spans="2:6" x14ac:dyDescent="0.25">
      <c r="B335">
        <v>290</v>
      </c>
      <c r="C335">
        <v>5040.3333333333303</v>
      </c>
      <c r="D335">
        <v>8978</v>
      </c>
      <c r="E335" t="s">
        <v>894</v>
      </c>
      <c r="F335" t="s">
        <v>1289</v>
      </c>
    </row>
    <row r="336" spans="2:6" x14ac:dyDescent="0.25">
      <c r="B336">
        <v>291</v>
      </c>
      <c r="C336">
        <v>3890.0666666666698</v>
      </c>
      <c r="D336">
        <v>3861</v>
      </c>
      <c r="E336" t="s">
        <v>894</v>
      </c>
      <c r="F336" t="s">
        <v>1290</v>
      </c>
    </row>
    <row r="337" spans="2:6" x14ac:dyDescent="0.25">
      <c r="B337">
        <v>292</v>
      </c>
      <c r="C337">
        <v>6871.3333333333403</v>
      </c>
      <c r="D337">
        <v>7525</v>
      </c>
      <c r="E337" t="s">
        <v>894</v>
      </c>
      <c r="F337" t="s">
        <v>1291</v>
      </c>
    </row>
    <row r="338" spans="2:6" x14ac:dyDescent="0.25">
      <c r="B338">
        <v>294</v>
      </c>
      <c r="C338">
        <v>8872.3333333333394</v>
      </c>
      <c r="D338">
        <v>12875</v>
      </c>
      <c r="E338" t="s">
        <v>894</v>
      </c>
      <c r="F338" t="s">
        <v>1292</v>
      </c>
    </row>
    <row r="339" spans="2:6" x14ac:dyDescent="0.25">
      <c r="B339">
        <v>295</v>
      </c>
      <c r="C339">
        <v>5909.2666666666701</v>
      </c>
      <c r="D339">
        <v>8226</v>
      </c>
      <c r="E339" t="s">
        <v>894</v>
      </c>
      <c r="F339" t="s">
        <v>1293</v>
      </c>
    </row>
    <row r="340" spans="2:6" x14ac:dyDescent="0.25">
      <c r="B340">
        <v>296</v>
      </c>
      <c r="C340">
        <v>0</v>
      </c>
      <c r="D340">
        <v>0</v>
      </c>
      <c r="E340" t="s">
        <v>894</v>
      </c>
      <c r="F340" t="s">
        <v>1294</v>
      </c>
    </row>
    <row r="341" spans="2:6" x14ac:dyDescent="0.25">
      <c r="B341">
        <v>297</v>
      </c>
      <c r="C341">
        <v>3693.86666666667</v>
      </c>
      <c r="D341">
        <v>5534</v>
      </c>
      <c r="E341" t="s">
        <v>894</v>
      </c>
      <c r="F341" t="s">
        <v>1295</v>
      </c>
    </row>
    <row r="342" spans="2:6" x14ac:dyDescent="0.25">
      <c r="B342">
        <v>298</v>
      </c>
      <c r="C342">
        <v>0</v>
      </c>
      <c r="D342">
        <v>0</v>
      </c>
      <c r="E342">
        <v>0</v>
      </c>
      <c r="F342" t="s">
        <v>1296</v>
      </c>
    </row>
    <row r="343" spans="2:6" x14ac:dyDescent="0.25">
      <c r="B343">
        <v>299</v>
      </c>
      <c r="C343">
        <v>0</v>
      </c>
      <c r="D343">
        <v>0</v>
      </c>
      <c r="E343">
        <v>0</v>
      </c>
      <c r="F343" t="s">
        <v>1297</v>
      </c>
    </row>
    <row r="344" spans="2:6" x14ac:dyDescent="0.25">
      <c r="B344">
        <v>300</v>
      </c>
      <c r="C344">
        <v>-1</v>
      </c>
      <c r="D344">
        <v>0</v>
      </c>
      <c r="E344">
        <v>0</v>
      </c>
      <c r="F344" t="s">
        <v>1298</v>
      </c>
    </row>
    <row r="345" spans="2:6" x14ac:dyDescent="0.25">
      <c r="B345">
        <v>301</v>
      </c>
      <c r="C345">
        <v>15</v>
      </c>
      <c r="D345">
        <v>15</v>
      </c>
      <c r="E345">
        <v>-9</v>
      </c>
      <c r="F345" t="s">
        <v>1299</v>
      </c>
    </row>
    <row r="346" spans="2:6" x14ac:dyDescent="0.25">
      <c r="B346">
        <v>302</v>
      </c>
      <c r="C346">
        <v>1</v>
      </c>
      <c r="D346">
        <v>1</v>
      </c>
      <c r="E346">
        <v>0</v>
      </c>
      <c r="F346" t="s">
        <v>1300</v>
      </c>
    </row>
    <row r="347" spans="2:6" x14ac:dyDescent="0.25">
      <c r="B347">
        <v>303</v>
      </c>
      <c r="C347">
        <v>7</v>
      </c>
      <c r="D347">
        <v>7</v>
      </c>
      <c r="E347">
        <v>0</v>
      </c>
      <c r="F347" t="s">
        <v>1301</v>
      </c>
    </row>
    <row r="348" spans="2:6" x14ac:dyDescent="0.25">
      <c r="B348">
        <v>304</v>
      </c>
      <c r="C348">
        <v>6</v>
      </c>
      <c r="D348">
        <v>6</v>
      </c>
      <c r="E348">
        <v>-3</v>
      </c>
      <c r="F348" t="s">
        <v>1302</v>
      </c>
    </row>
    <row r="349" spans="2:6" x14ac:dyDescent="0.25">
      <c r="B349">
        <v>305</v>
      </c>
      <c r="C349">
        <v>0</v>
      </c>
      <c r="D349">
        <v>0</v>
      </c>
      <c r="E349">
        <v>0</v>
      </c>
      <c r="F349" t="s">
        <v>1303</v>
      </c>
    </row>
    <row r="350" spans="2:6" x14ac:dyDescent="0.25">
      <c r="B350">
        <v>306</v>
      </c>
      <c r="C350">
        <v>0</v>
      </c>
      <c r="D350">
        <v>0</v>
      </c>
      <c r="E350" t="s">
        <v>894</v>
      </c>
      <c r="F350" t="s">
        <v>1304</v>
      </c>
    </row>
    <row r="351" spans="2:6" x14ac:dyDescent="0.25">
      <c r="B351">
        <v>307</v>
      </c>
      <c r="C351">
        <v>0</v>
      </c>
      <c r="D351">
        <v>0</v>
      </c>
      <c r="E351" t="s">
        <v>894</v>
      </c>
      <c r="F351" t="s">
        <v>1305</v>
      </c>
    </row>
    <row r="352" spans="2:6" x14ac:dyDescent="0.25">
      <c r="B352">
        <v>308</v>
      </c>
      <c r="C352">
        <v>0</v>
      </c>
      <c r="D352">
        <v>0</v>
      </c>
      <c r="E352" t="s">
        <v>894</v>
      </c>
      <c r="F352" t="s">
        <v>1306</v>
      </c>
    </row>
    <row r="353" spans="2:6" x14ac:dyDescent="0.25">
      <c r="B353">
        <v>309</v>
      </c>
      <c r="C353">
        <v>0</v>
      </c>
      <c r="D353">
        <v>0</v>
      </c>
      <c r="E353">
        <v>0</v>
      </c>
      <c r="F353" t="s">
        <v>1307</v>
      </c>
    </row>
    <row r="354" spans="2:6" x14ac:dyDescent="0.25">
      <c r="B354">
        <v>310</v>
      </c>
      <c r="C354">
        <v>0</v>
      </c>
      <c r="D354">
        <v>0</v>
      </c>
      <c r="E354" t="s">
        <v>894</v>
      </c>
      <c r="F354" t="s">
        <v>1308</v>
      </c>
    </row>
    <row r="355" spans="2:6" x14ac:dyDescent="0.25">
      <c r="B355">
        <v>311</v>
      </c>
      <c r="C355">
        <v>1</v>
      </c>
      <c r="D355">
        <v>0</v>
      </c>
      <c r="E355" t="s">
        <v>894</v>
      </c>
      <c r="F355" t="s">
        <v>1309</v>
      </c>
    </row>
    <row r="356" spans="2:6" x14ac:dyDescent="0.25">
      <c r="B356">
        <v>312</v>
      </c>
      <c r="C356">
        <v>-1</v>
      </c>
      <c r="D356">
        <v>0</v>
      </c>
      <c r="E356">
        <v>10</v>
      </c>
      <c r="F356" t="s">
        <v>1310</v>
      </c>
    </row>
    <row r="357" spans="2:6" x14ac:dyDescent="0.25">
      <c r="B357">
        <v>313</v>
      </c>
      <c r="C357">
        <v>0</v>
      </c>
      <c r="D357">
        <v>0</v>
      </c>
      <c r="E357">
        <v>0</v>
      </c>
      <c r="F357" t="s">
        <v>1311</v>
      </c>
    </row>
    <row r="358" spans="2:6" x14ac:dyDescent="0.25">
      <c r="B358">
        <v>314</v>
      </c>
      <c r="C358">
        <v>0</v>
      </c>
      <c r="D358">
        <v>0</v>
      </c>
      <c r="E358" t="s">
        <v>894</v>
      </c>
      <c r="F358" t="s">
        <v>1312</v>
      </c>
    </row>
    <row r="359" spans="2:6" x14ac:dyDescent="0.25">
      <c r="B359">
        <v>315</v>
      </c>
      <c r="C359">
        <v>3</v>
      </c>
      <c r="D359">
        <v>0</v>
      </c>
      <c r="E359">
        <v>0</v>
      </c>
      <c r="F359" t="s">
        <v>1313</v>
      </c>
    </row>
    <row r="360" spans="2:6" x14ac:dyDescent="0.25">
      <c r="B360">
        <v>316</v>
      </c>
      <c r="C360">
        <v>0</v>
      </c>
      <c r="D360">
        <v>0</v>
      </c>
      <c r="E360">
        <v>0</v>
      </c>
      <c r="F360" t="s">
        <v>1314</v>
      </c>
    </row>
    <row r="361" spans="2:6" x14ac:dyDescent="0.25">
      <c r="B361">
        <v>317</v>
      </c>
      <c r="C361">
        <v>4</v>
      </c>
      <c r="D361">
        <v>4</v>
      </c>
      <c r="E361">
        <v>-13</v>
      </c>
      <c r="F361" t="s">
        <v>1315</v>
      </c>
    </row>
    <row r="362" spans="2:6" x14ac:dyDescent="0.25">
      <c r="B362">
        <v>318</v>
      </c>
      <c r="C362">
        <v>10</v>
      </c>
      <c r="D362">
        <v>21</v>
      </c>
      <c r="E362" t="s">
        <v>894</v>
      </c>
      <c r="F362" t="s">
        <v>1316</v>
      </c>
    </row>
    <row r="363" spans="2:6" x14ac:dyDescent="0.25">
      <c r="B363">
        <v>319</v>
      </c>
      <c r="C363">
        <v>10</v>
      </c>
      <c r="D363">
        <v>23</v>
      </c>
      <c r="E363" t="s">
        <v>894</v>
      </c>
      <c r="F363" t="s">
        <v>1317</v>
      </c>
    </row>
    <row r="364" spans="2:6" x14ac:dyDescent="0.25">
      <c r="B364">
        <v>320</v>
      </c>
      <c r="C364">
        <v>0</v>
      </c>
      <c r="D364">
        <v>0</v>
      </c>
      <c r="E364" t="s">
        <v>894</v>
      </c>
      <c r="F364" t="s">
        <v>1318</v>
      </c>
    </row>
    <row r="365" spans="2:6" x14ac:dyDescent="0.25">
      <c r="B365">
        <v>321</v>
      </c>
      <c r="C365">
        <v>0</v>
      </c>
      <c r="D365">
        <v>0</v>
      </c>
      <c r="E365">
        <v>0</v>
      </c>
      <c r="F365" t="s">
        <v>1319</v>
      </c>
    </row>
    <row r="366" spans="2:6" x14ac:dyDescent="0.25">
      <c r="B366">
        <v>322</v>
      </c>
      <c r="C366">
        <v>0</v>
      </c>
      <c r="D366">
        <v>0</v>
      </c>
      <c r="E366">
        <v>0</v>
      </c>
      <c r="F366" t="s">
        <v>1320</v>
      </c>
    </row>
    <row r="367" spans="2:6" x14ac:dyDescent="0.25">
      <c r="B367">
        <v>323</v>
      </c>
      <c r="C367">
        <v>0</v>
      </c>
      <c r="D367">
        <v>0</v>
      </c>
      <c r="E367">
        <v>5</v>
      </c>
      <c r="F367" t="s">
        <v>1321</v>
      </c>
    </row>
    <row r="368" spans="2:6" x14ac:dyDescent="0.25">
      <c r="B368">
        <v>324</v>
      </c>
      <c r="C368">
        <v>2</v>
      </c>
      <c r="D368">
        <v>2</v>
      </c>
      <c r="E368">
        <v>0</v>
      </c>
      <c r="F368" t="s">
        <v>1322</v>
      </c>
    </row>
    <row r="369" spans="2:6" x14ac:dyDescent="0.25">
      <c r="B369">
        <v>325</v>
      </c>
      <c r="C369">
        <v>1</v>
      </c>
      <c r="D369">
        <v>1</v>
      </c>
      <c r="E369">
        <v>-2</v>
      </c>
      <c r="F369" t="s">
        <v>1323</v>
      </c>
    </row>
    <row r="370" spans="2:6" x14ac:dyDescent="0.25">
      <c r="B370">
        <v>326</v>
      </c>
      <c r="C370">
        <v>1</v>
      </c>
      <c r="D370">
        <v>1</v>
      </c>
      <c r="E370">
        <v>-3</v>
      </c>
      <c r="F370" t="s">
        <v>1324</v>
      </c>
    </row>
    <row r="371" spans="2:6" x14ac:dyDescent="0.25">
      <c r="B371">
        <v>327</v>
      </c>
      <c r="C371">
        <v>1</v>
      </c>
      <c r="D371">
        <v>1</v>
      </c>
      <c r="E371">
        <v>0</v>
      </c>
      <c r="F371" t="s">
        <v>1325</v>
      </c>
    </row>
    <row r="372" spans="2:6" x14ac:dyDescent="0.25">
      <c r="B372">
        <v>328</v>
      </c>
      <c r="C372">
        <v>1</v>
      </c>
      <c r="D372">
        <v>1</v>
      </c>
      <c r="E372">
        <v>-2</v>
      </c>
      <c r="F372" t="s">
        <v>1326</v>
      </c>
    </row>
    <row r="373" spans="2:6" x14ac:dyDescent="0.25">
      <c r="B373">
        <v>329</v>
      </c>
      <c r="C373">
        <v>1</v>
      </c>
      <c r="D373">
        <v>0</v>
      </c>
      <c r="E373">
        <v>0</v>
      </c>
      <c r="F373" t="s">
        <v>1327</v>
      </c>
    </row>
    <row r="374" spans="2:6" x14ac:dyDescent="0.25">
      <c r="B374">
        <v>330</v>
      </c>
      <c r="C374">
        <v>1</v>
      </c>
      <c r="D374">
        <v>1</v>
      </c>
      <c r="E374">
        <v>-1</v>
      </c>
      <c r="F374" t="s">
        <v>1328</v>
      </c>
    </row>
    <row r="375" spans="2:6" x14ac:dyDescent="0.25">
      <c r="B375">
        <v>331</v>
      </c>
      <c r="C375">
        <v>1</v>
      </c>
      <c r="D375">
        <v>0</v>
      </c>
      <c r="E375">
        <v>0</v>
      </c>
      <c r="F375" t="s">
        <v>1329</v>
      </c>
    </row>
    <row r="376" spans="2:6" x14ac:dyDescent="0.25">
      <c r="B376">
        <v>332</v>
      </c>
      <c r="C376">
        <v>2</v>
      </c>
      <c r="D376">
        <v>2</v>
      </c>
      <c r="E376">
        <v>-11</v>
      </c>
      <c r="F376" t="s">
        <v>1330</v>
      </c>
    </row>
    <row r="377" spans="2:6" x14ac:dyDescent="0.25">
      <c r="B377">
        <v>333</v>
      </c>
      <c r="C377">
        <v>0</v>
      </c>
      <c r="D377">
        <v>0</v>
      </c>
      <c r="E377">
        <v>0</v>
      </c>
      <c r="F377" t="s">
        <v>1331</v>
      </c>
    </row>
    <row r="378" spans="2:6" x14ac:dyDescent="0.25">
      <c r="B378">
        <v>334</v>
      </c>
      <c r="C378">
        <v>0</v>
      </c>
      <c r="D378">
        <v>0</v>
      </c>
      <c r="E378">
        <v>0</v>
      </c>
      <c r="F378" t="s">
        <v>1332</v>
      </c>
    </row>
    <row r="379" spans="2:6" x14ac:dyDescent="0.25">
      <c r="B379">
        <v>335</v>
      </c>
      <c r="C379">
        <v>0</v>
      </c>
      <c r="D379">
        <v>0</v>
      </c>
      <c r="E379">
        <v>0</v>
      </c>
      <c r="F379" t="s">
        <v>1333</v>
      </c>
    </row>
    <row r="380" spans="2:6" x14ac:dyDescent="0.25">
      <c r="B380">
        <v>336</v>
      </c>
      <c r="C380">
        <v>1</v>
      </c>
      <c r="D380">
        <v>1</v>
      </c>
      <c r="E380">
        <v>0</v>
      </c>
      <c r="F380" t="s">
        <v>1334</v>
      </c>
    </row>
    <row r="381" spans="2:6" x14ac:dyDescent="0.25">
      <c r="B381">
        <v>337</v>
      </c>
      <c r="C381">
        <v>0</v>
      </c>
      <c r="D381">
        <v>0</v>
      </c>
      <c r="E381" t="s">
        <v>894</v>
      </c>
      <c r="F381" t="s">
        <v>1335</v>
      </c>
    </row>
    <row r="382" spans="2:6" x14ac:dyDescent="0.25">
      <c r="B382">
        <v>338</v>
      </c>
      <c r="C382">
        <v>0</v>
      </c>
      <c r="D382">
        <v>0</v>
      </c>
      <c r="E382" t="s">
        <v>894</v>
      </c>
      <c r="F382" t="s">
        <v>1336</v>
      </c>
    </row>
    <row r="383" spans="2:6" x14ac:dyDescent="0.25">
      <c r="B383">
        <v>339</v>
      </c>
      <c r="C383">
        <v>0</v>
      </c>
      <c r="D383">
        <v>0</v>
      </c>
      <c r="E383">
        <v>0</v>
      </c>
      <c r="F383" t="s">
        <v>1337</v>
      </c>
    </row>
    <row r="384" spans="2:6" x14ac:dyDescent="0.25">
      <c r="B384">
        <v>340</v>
      </c>
      <c r="C384">
        <v>0</v>
      </c>
      <c r="D384">
        <v>0</v>
      </c>
      <c r="E384">
        <v>0</v>
      </c>
      <c r="F384" t="s">
        <v>1338</v>
      </c>
    </row>
    <row r="385" spans="2:6" x14ac:dyDescent="0.25">
      <c r="B385">
        <v>341</v>
      </c>
      <c r="C385">
        <v>3</v>
      </c>
      <c r="D385">
        <v>3</v>
      </c>
      <c r="E385">
        <v>0</v>
      </c>
      <c r="F385" t="s">
        <v>1339</v>
      </c>
    </row>
    <row r="386" spans="2:6" x14ac:dyDescent="0.25">
      <c r="B386">
        <v>342</v>
      </c>
      <c r="C386">
        <v>2</v>
      </c>
      <c r="D386">
        <v>2</v>
      </c>
      <c r="E386">
        <v>0</v>
      </c>
      <c r="F386" t="s">
        <v>1340</v>
      </c>
    </row>
    <row r="387" spans="2:6" x14ac:dyDescent="0.25">
      <c r="B387">
        <v>343</v>
      </c>
      <c r="C387">
        <v>4</v>
      </c>
      <c r="D387">
        <v>4</v>
      </c>
      <c r="E387">
        <v>-1</v>
      </c>
      <c r="F387" t="s">
        <v>1341</v>
      </c>
    </row>
    <row r="388" spans="2:6" x14ac:dyDescent="0.25">
      <c r="B388">
        <v>344</v>
      </c>
      <c r="C388">
        <v>6</v>
      </c>
      <c r="D388">
        <v>4</v>
      </c>
      <c r="E388">
        <v>-5</v>
      </c>
      <c r="F388" t="s">
        <v>1342</v>
      </c>
    </row>
    <row r="389" spans="2:6" x14ac:dyDescent="0.25">
      <c r="B389">
        <v>345</v>
      </c>
      <c r="C389">
        <v>0</v>
      </c>
      <c r="D389">
        <v>0</v>
      </c>
      <c r="E389">
        <v>0</v>
      </c>
      <c r="F389" t="s">
        <v>1343</v>
      </c>
    </row>
    <row r="390" spans="2:6" x14ac:dyDescent="0.25">
      <c r="B390">
        <v>346</v>
      </c>
      <c r="C390">
        <v>1</v>
      </c>
      <c r="D390">
        <v>0</v>
      </c>
      <c r="E390">
        <v>0</v>
      </c>
      <c r="F390" t="s">
        <v>1344</v>
      </c>
    </row>
    <row r="391" spans="2:6" x14ac:dyDescent="0.25">
      <c r="B391">
        <v>347</v>
      </c>
      <c r="C391">
        <v>0</v>
      </c>
      <c r="D391">
        <v>0</v>
      </c>
      <c r="E391">
        <v>0</v>
      </c>
      <c r="F391" t="s">
        <v>1345</v>
      </c>
    </row>
    <row r="392" spans="2:6" x14ac:dyDescent="0.25">
      <c r="B392">
        <v>348</v>
      </c>
      <c r="C392">
        <v>1</v>
      </c>
      <c r="D392">
        <v>1</v>
      </c>
      <c r="E392">
        <v>0</v>
      </c>
      <c r="F392" t="s">
        <v>1346</v>
      </c>
    </row>
    <row r="393" spans="2:6" x14ac:dyDescent="0.25">
      <c r="B393">
        <v>349</v>
      </c>
      <c r="C393">
        <v>1</v>
      </c>
      <c r="D393">
        <v>1</v>
      </c>
      <c r="E393">
        <v>0</v>
      </c>
      <c r="F393" t="s">
        <v>1347</v>
      </c>
    </row>
    <row r="394" spans="2:6" x14ac:dyDescent="0.25">
      <c r="B394">
        <v>350</v>
      </c>
      <c r="C394">
        <v>0</v>
      </c>
      <c r="D394">
        <v>0</v>
      </c>
      <c r="E394">
        <v>0</v>
      </c>
      <c r="F394" t="s">
        <v>1348</v>
      </c>
    </row>
    <row r="395" spans="2:6" x14ac:dyDescent="0.25">
      <c r="B395">
        <v>351</v>
      </c>
      <c r="C395">
        <v>3</v>
      </c>
      <c r="D395">
        <v>3</v>
      </c>
      <c r="E395">
        <v>-11</v>
      </c>
      <c r="F395" t="s">
        <v>1349</v>
      </c>
    </row>
    <row r="396" spans="2:6" x14ac:dyDescent="0.25">
      <c r="B396">
        <v>352</v>
      </c>
      <c r="C396">
        <v>1</v>
      </c>
      <c r="D396">
        <v>1</v>
      </c>
      <c r="E396">
        <v>-2</v>
      </c>
      <c r="F396" t="s">
        <v>1350</v>
      </c>
    </row>
    <row r="397" spans="2:6" x14ac:dyDescent="0.25">
      <c r="B397">
        <v>353</v>
      </c>
      <c r="C397">
        <v>1</v>
      </c>
      <c r="D397">
        <v>1</v>
      </c>
      <c r="E397">
        <v>-6</v>
      </c>
      <c r="F397" t="s">
        <v>1351</v>
      </c>
    </row>
    <row r="398" spans="2:6" x14ac:dyDescent="0.25">
      <c r="B398">
        <v>354</v>
      </c>
      <c r="C398">
        <v>1</v>
      </c>
      <c r="D398">
        <v>1</v>
      </c>
      <c r="E398">
        <v>-2</v>
      </c>
      <c r="F398" t="s">
        <v>1352</v>
      </c>
    </row>
    <row r="399" spans="2:6" x14ac:dyDescent="0.25">
      <c r="B399">
        <v>355</v>
      </c>
      <c r="C399">
        <v>0</v>
      </c>
      <c r="D399">
        <v>0</v>
      </c>
      <c r="E399" t="s">
        <v>894</v>
      </c>
      <c r="F399" t="s">
        <v>1353</v>
      </c>
    </row>
    <row r="400" spans="2:6" x14ac:dyDescent="0.25">
      <c r="B400">
        <v>356</v>
      </c>
      <c r="C400">
        <v>0</v>
      </c>
      <c r="D400">
        <v>0</v>
      </c>
      <c r="E400">
        <v>0</v>
      </c>
      <c r="F400" t="s">
        <v>1354</v>
      </c>
    </row>
    <row r="401" spans="2:6" x14ac:dyDescent="0.25">
      <c r="B401">
        <v>357</v>
      </c>
      <c r="C401">
        <v>3</v>
      </c>
      <c r="D401">
        <v>0</v>
      </c>
      <c r="E401" t="s">
        <v>894</v>
      </c>
      <c r="F401" t="s">
        <v>1355</v>
      </c>
    </row>
    <row r="402" spans="2:6" x14ac:dyDescent="0.25">
      <c r="B402">
        <v>358</v>
      </c>
      <c r="C402">
        <v>2</v>
      </c>
      <c r="D402">
        <v>0</v>
      </c>
      <c r="E402" t="s">
        <v>894</v>
      </c>
      <c r="F402" t="s">
        <v>1356</v>
      </c>
    </row>
    <row r="403" spans="2:6" x14ac:dyDescent="0.25">
      <c r="B403">
        <v>359</v>
      </c>
      <c r="C403">
        <v>0</v>
      </c>
      <c r="D403">
        <v>0</v>
      </c>
      <c r="E403">
        <v>0</v>
      </c>
      <c r="F403" t="s">
        <v>1357</v>
      </c>
    </row>
    <row r="404" spans="2:6" x14ac:dyDescent="0.25">
      <c r="B404">
        <v>360</v>
      </c>
      <c r="C404">
        <v>0</v>
      </c>
      <c r="D404">
        <v>0</v>
      </c>
      <c r="E404">
        <v>0</v>
      </c>
      <c r="F404" t="s">
        <v>1358</v>
      </c>
    </row>
    <row r="405" spans="2:6" x14ac:dyDescent="0.25">
      <c r="B405">
        <v>361</v>
      </c>
      <c r="C405">
        <v>1854.5333333333299</v>
      </c>
      <c r="D405">
        <v>0</v>
      </c>
      <c r="E405" t="s">
        <v>894</v>
      </c>
      <c r="F405" t="s">
        <v>1359</v>
      </c>
    </row>
    <row r="406" spans="2:6" x14ac:dyDescent="0.25">
      <c r="B406">
        <v>362</v>
      </c>
      <c r="C406">
        <v>5180.9333333333298</v>
      </c>
      <c r="D406">
        <v>0</v>
      </c>
      <c r="E406">
        <v>0</v>
      </c>
      <c r="F406" t="s">
        <v>1360</v>
      </c>
    </row>
    <row r="407" spans="2:6" x14ac:dyDescent="0.25">
      <c r="B407">
        <v>363</v>
      </c>
      <c r="C407">
        <v>5287.6</v>
      </c>
      <c r="D407">
        <v>0</v>
      </c>
      <c r="E407">
        <v>0</v>
      </c>
      <c r="F407" t="s">
        <v>1361</v>
      </c>
    </row>
    <row r="408" spans="2:6" x14ac:dyDescent="0.25">
      <c r="B408">
        <v>364</v>
      </c>
      <c r="C408">
        <v>5336</v>
      </c>
      <c r="D408">
        <v>0</v>
      </c>
      <c r="E408">
        <v>0</v>
      </c>
      <c r="F408" t="s">
        <v>1362</v>
      </c>
    </row>
    <row r="409" spans="2:6" x14ac:dyDescent="0.25">
      <c r="B409">
        <v>365</v>
      </c>
      <c r="C409">
        <v>0</v>
      </c>
      <c r="D409">
        <v>0</v>
      </c>
      <c r="E409">
        <v>0</v>
      </c>
      <c r="F409" t="s">
        <v>1363</v>
      </c>
    </row>
    <row r="410" spans="2:6" x14ac:dyDescent="0.25">
      <c r="B410">
        <v>366</v>
      </c>
      <c r="C410">
        <v>0</v>
      </c>
      <c r="D410">
        <v>0</v>
      </c>
      <c r="E410">
        <v>-2</v>
      </c>
      <c r="F410" t="s">
        <v>1364</v>
      </c>
    </row>
    <row r="411" spans="2:6" x14ac:dyDescent="0.25">
      <c r="B411">
        <v>367</v>
      </c>
      <c r="C411">
        <v>3692.9333333333302</v>
      </c>
      <c r="D411">
        <v>0</v>
      </c>
      <c r="E411">
        <v>0</v>
      </c>
      <c r="F411" t="s">
        <v>1365</v>
      </c>
    </row>
    <row r="412" spans="2:6" x14ac:dyDescent="0.25">
      <c r="B412">
        <v>368</v>
      </c>
      <c r="C412">
        <v>6079.8</v>
      </c>
      <c r="D412">
        <v>0</v>
      </c>
      <c r="E412">
        <v>0</v>
      </c>
      <c r="F412" t="s">
        <v>1366</v>
      </c>
    </row>
    <row r="413" spans="2:6" x14ac:dyDescent="0.25">
      <c r="B413">
        <v>369</v>
      </c>
      <c r="C413">
        <v>10133.5333333333</v>
      </c>
      <c r="D413">
        <v>0</v>
      </c>
      <c r="E413">
        <v>0</v>
      </c>
      <c r="F413" t="s">
        <v>1367</v>
      </c>
    </row>
    <row r="414" spans="2:6" x14ac:dyDescent="0.25">
      <c r="B414">
        <v>370</v>
      </c>
      <c r="C414">
        <v>0</v>
      </c>
      <c r="D414">
        <v>0</v>
      </c>
      <c r="E414">
        <v>0</v>
      </c>
      <c r="F414" t="s">
        <v>1368</v>
      </c>
    </row>
    <row r="415" spans="2:6" x14ac:dyDescent="0.25">
      <c r="B415">
        <v>371</v>
      </c>
      <c r="C415">
        <v>0</v>
      </c>
      <c r="D415">
        <v>0</v>
      </c>
      <c r="E415">
        <v>0</v>
      </c>
      <c r="F415" t="s">
        <v>1369</v>
      </c>
    </row>
    <row r="416" spans="2:6" x14ac:dyDescent="0.25">
      <c r="B416">
        <v>372</v>
      </c>
      <c r="C416">
        <v>0</v>
      </c>
      <c r="D416">
        <v>0</v>
      </c>
      <c r="E416">
        <v>0</v>
      </c>
      <c r="F416" t="s">
        <v>1370</v>
      </c>
    </row>
    <row r="417" spans="2:6" x14ac:dyDescent="0.25">
      <c r="B417">
        <v>373</v>
      </c>
      <c r="C417">
        <v>1</v>
      </c>
      <c r="D417">
        <v>0</v>
      </c>
      <c r="E417">
        <v>0</v>
      </c>
      <c r="F417" t="s">
        <v>1371</v>
      </c>
    </row>
    <row r="418" spans="2:6" x14ac:dyDescent="0.25">
      <c r="B418">
        <v>374</v>
      </c>
      <c r="C418">
        <v>1</v>
      </c>
      <c r="D418">
        <v>0</v>
      </c>
      <c r="E418">
        <v>0</v>
      </c>
      <c r="F418" t="s">
        <v>1372</v>
      </c>
    </row>
    <row r="419" spans="2:6" x14ac:dyDescent="0.25">
      <c r="B419">
        <v>375</v>
      </c>
      <c r="C419">
        <v>0</v>
      </c>
      <c r="D419">
        <v>0</v>
      </c>
      <c r="E419">
        <v>0</v>
      </c>
      <c r="F419" t="s">
        <v>1373</v>
      </c>
    </row>
    <row r="420" spans="2:6" x14ac:dyDescent="0.25">
      <c r="B420">
        <v>376</v>
      </c>
      <c r="C420">
        <v>0</v>
      </c>
      <c r="D420">
        <v>0</v>
      </c>
      <c r="E420">
        <v>0</v>
      </c>
      <c r="F420" t="s">
        <v>1373</v>
      </c>
    </row>
  </sheetData>
  <conditionalFormatting sqref="N49:N198">
    <cfRule type="colorScale" priority="2">
      <colorScale>
        <cfvo type="min"/>
        <cfvo type="percentile" val="50"/>
        <cfvo type="max"/>
        <color rgb="FF63BE7B"/>
        <color rgb="FFFFEB84"/>
        <color rgb="FFF8696B"/>
      </colorScale>
    </cfRule>
  </conditionalFormatting>
  <conditionalFormatting sqref="D50:D420">
    <cfRule type="colorScale" priority="1">
      <colorScale>
        <cfvo type="min"/>
        <cfvo type="percentile" val="50"/>
        <cfvo type="max"/>
        <color rgb="FF63BE7B"/>
        <color rgb="FFFFEB84"/>
        <color rgb="FFF8696B"/>
      </colorScale>
    </cfRule>
  </conditionalFormatting>
  <pageMargins left="0.7" right="0.7" top="0.75" bottom="0.75" header="0.51180555555555496" footer="0.51180555555555496"/>
  <pageSetup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7"/>
  <sheetViews>
    <sheetView zoomScaleNormal="100" workbookViewId="0">
      <selection activeCell="F14" sqref="F14"/>
    </sheetView>
  </sheetViews>
  <sheetFormatPr baseColWidth="10" defaultColWidth="9.1796875" defaultRowHeight="12.5" x14ac:dyDescent="0.25"/>
  <cols>
    <col min="1" max="1" width="10.54296875" customWidth="1"/>
    <col min="2" max="2" width="44.1796875" customWidth="1"/>
    <col min="3" max="3" width="33" customWidth="1"/>
    <col min="4" max="4" width="13.7265625" customWidth="1"/>
    <col min="5" max="5" width="41.54296875" customWidth="1"/>
    <col min="6" max="6" width="10.54296875" customWidth="1"/>
    <col min="7" max="7" width="38.1796875" customWidth="1"/>
    <col min="8" max="1025" width="10.54296875" customWidth="1"/>
  </cols>
  <sheetData>
    <row r="2" spans="2:10" ht="13" x14ac:dyDescent="0.3">
      <c r="B2" s="1" t="s">
        <v>0</v>
      </c>
      <c r="C2" s="1" t="s">
        <v>1</v>
      </c>
      <c r="D2" s="1" t="s">
        <v>2</v>
      </c>
      <c r="E2" s="2" t="s">
        <v>3</v>
      </c>
      <c r="F2" s="3" t="s">
        <v>4</v>
      </c>
      <c r="G2" t="s">
        <v>519</v>
      </c>
    </row>
    <row r="3" spans="2:10" ht="38" x14ac:dyDescent="0.3">
      <c r="B3" s="1" t="s">
        <v>5</v>
      </c>
      <c r="C3" s="4" t="s">
        <v>6</v>
      </c>
      <c r="D3" s="4" t="s">
        <v>7</v>
      </c>
      <c r="E3" s="4" t="s">
        <v>8</v>
      </c>
    </row>
    <row r="4" spans="2:10" ht="18" x14ac:dyDescent="0.3">
      <c r="B4" s="1" t="s">
        <v>9</v>
      </c>
      <c r="C4" s="2" t="s">
        <v>10</v>
      </c>
      <c r="D4" s="2"/>
      <c r="E4" s="2"/>
      <c r="G4" s="351" t="s">
        <v>520</v>
      </c>
      <c r="H4" s="351"/>
      <c r="I4" s="351"/>
    </row>
    <row r="5" spans="2:10" ht="13" x14ac:dyDescent="0.3">
      <c r="B5" s="1" t="s">
        <v>11</v>
      </c>
      <c r="C5" s="2" t="s">
        <v>12</v>
      </c>
      <c r="D5" s="2"/>
      <c r="E5" s="2" t="s">
        <v>13</v>
      </c>
      <c r="G5" s="72" t="s">
        <v>521</v>
      </c>
      <c r="H5" s="72" t="s">
        <v>522</v>
      </c>
      <c r="I5" s="72" t="s">
        <v>523</v>
      </c>
      <c r="J5" s="7" t="s">
        <v>524</v>
      </c>
    </row>
    <row r="6" spans="2:10" ht="13" x14ac:dyDescent="0.3">
      <c r="B6" s="1" t="s">
        <v>14</v>
      </c>
      <c r="C6" s="2" t="s">
        <v>15</v>
      </c>
      <c r="D6" s="2"/>
      <c r="E6" s="2"/>
      <c r="G6" s="82">
        <v>1</v>
      </c>
      <c r="H6" s="82" t="s">
        <v>525</v>
      </c>
      <c r="I6" s="82" t="s">
        <v>526</v>
      </c>
      <c r="J6" t="s">
        <v>527</v>
      </c>
    </row>
    <row r="7" spans="2:10" ht="25.5" x14ac:dyDescent="0.3">
      <c r="B7" s="1" t="s">
        <v>14</v>
      </c>
      <c r="C7" s="2" t="s">
        <v>16</v>
      </c>
      <c r="D7" s="2"/>
      <c r="E7" s="4" t="s">
        <v>17</v>
      </c>
      <c r="G7" s="82">
        <v>2</v>
      </c>
      <c r="H7" s="82" t="s">
        <v>525</v>
      </c>
      <c r="I7" s="83" t="s">
        <v>528</v>
      </c>
    </row>
    <row r="8" spans="2:10" ht="13" x14ac:dyDescent="0.3">
      <c r="B8" s="1" t="s">
        <v>18</v>
      </c>
      <c r="C8" s="2"/>
      <c r="D8" s="2"/>
      <c r="E8" s="2"/>
      <c r="G8" s="82">
        <v>3</v>
      </c>
      <c r="H8" s="82" t="s">
        <v>529</v>
      </c>
      <c r="I8" s="82" t="s">
        <v>526</v>
      </c>
      <c r="J8" t="s">
        <v>530</v>
      </c>
    </row>
    <row r="9" spans="2:10" ht="50.5" x14ac:dyDescent="0.3">
      <c r="B9" s="1" t="s">
        <v>19</v>
      </c>
      <c r="G9" s="82">
        <v>4</v>
      </c>
      <c r="H9" s="82" t="s">
        <v>531</v>
      </c>
      <c r="I9" s="83" t="s">
        <v>532</v>
      </c>
      <c r="J9" s="11" t="s">
        <v>533</v>
      </c>
    </row>
    <row r="10" spans="2:10" ht="13" x14ac:dyDescent="0.3">
      <c r="B10" s="1" t="s">
        <v>20</v>
      </c>
    </row>
    <row r="11" spans="2:10" ht="13" x14ac:dyDescent="0.3">
      <c r="B11" s="1" t="s">
        <v>20</v>
      </c>
    </row>
    <row r="13" spans="2:10" ht="13" x14ac:dyDescent="0.3">
      <c r="B13" s="5" t="s">
        <v>21</v>
      </c>
    </row>
    <row r="14" spans="2:10" ht="13" x14ac:dyDescent="0.3">
      <c r="B14" s="5" t="s">
        <v>22</v>
      </c>
    </row>
    <row r="15" spans="2:10" ht="13" x14ac:dyDescent="0.3">
      <c r="B15" s="5" t="s">
        <v>23</v>
      </c>
    </row>
    <row r="16" spans="2:10" ht="13" x14ac:dyDescent="0.3">
      <c r="B16" s="5" t="s">
        <v>24</v>
      </c>
    </row>
    <row r="17" spans="2:11" ht="13" x14ac:dyDescent="0.3">
      <c r="B17" s="5" t="s">
        <v>25</v>
      </c>
    </row>
    <row r="18" spans="2:11" ht="13" x14ac:dyDescent="0.3">
      <c r="B18" s="5" t="s">
        <v>26</v>
      </c>
      <c r="H18" s="2" t="s">
        <v>27</v>
      </c>
      <c r="I18" s="2" t="s">
        <v>28</v>
      </c>
      <c r="J18" s="2" t="s">
        <v>29</v>
      </c>
      <c r="K18" s="2"/>
    </row>
    <row r="19" spans="2:11" x14ac:dyDescent="0.25">
      <c r="H19" s="2" t="s">
        <v>30</v>
      </c>
      <c r="I19" s="2" t="s">
        <v>31</v>
      </c>
      <c r="J19" s="2"/>
      <c r="K19" s="2"/>
    </row>
    <row r="20" spans="2:11" x14ac:dyDescent="0.25">
      <c r="H20" s="2" t="s">
        <v>32</v>
      </c>
      <c r="I20" s="2" t="s">
        <v>33</v>
      </c>
      <c r="J20" s="2" t="s">
        <v>34</v>
      </c>
      <c r="K20" s="2" t="s">
        <v>35</v>
      </c>
    </row>
    <row r="21" spans="2:11" x14ac:dyDescent="0.25">
      <c r="G21" t="s">
        <v>36</v>
      </c>
      <c r="H21" s="2" t="s">
        <v>37</v>
      </c>
      <c r="I21" s="2" t="s">
        <v>38</v>
      </c>
      <c r="J21" s="2" t="s">
        <v>39</v>
      </c>
      <c r="K21" s="2" t="s">
        <v>40</v>
      </c>
    </row>
    <row r="22" spans="2:11" x14ac:dyDescent="0.25">
      <c r="H22" t="s">
        <v>41</v>
      </c>
    </row>
    <row r="24" spans="2:11" ht="13" x14ac:dyDescent="0.3">
      <c r="B24" s="6" t="s">
        <v>42</v>
      </c>
      <c r="C24" s="6" t="s">
        <v>43</v>
      </c>
    </row>
    <row r="25" spans="2:11" x14ac:dyDescent="0.25">
      <c r="B25" s="4" t="s">
        <v>44</v>
      </c>
      <c r="C25" s="4" t="s">
        <v>45</v>
      </c>
    </row>
    <row r="26" spans="2:11" x14ac:dyDescent="0.25">
      <c r="B26" s="4" t="s">
        <v>46</v>
      </c>
      <c r="C26" s="4"/>
    </row>
    <row r="27" spans="2:11" ht="25" x14ac:dyDescent="0.25">
      <c r="B27" s="4" t="s">
        <v>47</v>
      </c>
      <c r="C27" s="4" t="s">
        <v>48</v>
      </c>
    </row>
    <row r="28" spans="2:11" x14ac:dyDescent="0.25">
      <c r="B28" s="4" t="s">
        <v>49</v>
      </c>
      <c r="C28" s="4" t="s">
        <v>50</v>
      </c>
    </row>
    <row r="29" spans="2:11" x14ac:dyDescent="0.25">
      <c r="B29" s="4" t="s">
        <v>51</v>
      </c>
    </row>
    <row r="30" spans="2:11" x14ac:dyDescent="0.25">
      <c r="B30" s="4"/>
      <c r="C30" s="4"/>
    </row>
    <row r="31" spans="2:11" x14ac:dyDescent="0.25">
      <c r="B31" s="4"/>
      <c r="C31" s="4"/>
    </row>
    <row r="33" spans="2:6" ht="13" x14ac:dyDescent="0.3">
      <c r="C33" s="7" t="s">
        <v>52</v>
      </c>
      <c r="D33" t="s">
        <v>53</v>
      </c>
      <c r="E33" t="s">
        <v>54</v>
      </c>
      <c r="F33" t="s">
        <v>55</v>
      </c>
    </row>
    <row r="34" spans="2:6" ht="13" x14ac:dyDescent="0.3">
      <c r="B34" s="7" t="s">
        <v>56</v>
      </c>
      <c r="C34" s="7" t="s">
        <v>57</v>
      </c>
    </row>
    <row r="35" spans="2:6" x14ac:dyDescent="0.25">
      <c r="B35">
        <v>1</v>
      </c>
      <c r="C35" t="s">
        <v>58</v>
      </c>
      <c r="D35" t="s">
        <v>59</v>
      </c>
    </row>
    <row r="36" spans="2:6" x14ac:dyDescent="0.25">
      <c r="B36">
        <v>2</v>
      </c>
      <c r="C36" t="s">
        <v>60</v>
      </c>
      <c r="D36" t="s">
        <v>61</v>
      </c>
    </row>
    <row r="37" spans="2:6" x14ac:dyDescent="0.25">
      <c r="B37">
        <v>3</v>
      </c>
      <c r="C37" t="s">
        <v>62</v>
      </c>
      <c r="D37" t="s">
        <v>61</v>
      </c>
    </row>
    <row r="38" spans="2:6" ht="13" x14ac:dyDescent="0.3">
      <c r="C38" s="7" t="s">
        <v>63</v>
      </c>
    </row>
    <row r="39" spans="2:6" x14ac:dyDescent="0.25">
      <c r="B39">
        <v>4</v>
      </c>
      <c r="C39" t="s">
        <v>64</v>
      </c>
      <c r="D39" t="s">
        <v>65</v>
      </c>
      <c r="E39" t="s">
        <v>66</v>
      </c>
    </row>
    <row r="40" spans="2:6" ht="13" x14ac:dyDescent="0.3">
      <c r="C40" s="7" t="s">
        <v>67</v>
      </c>
    </row>
    <row r="41" spans="2:6" x14ac:dyDescent="0.25">
      <c r="B41">
        <v>5</v>
      </c>
      <c r="C41" t="s">
        <v>64</v>
      </c>
      <c r="D41" t="s">
        <v>65</v>
      </c>
      <c r="E41" t="s">
        <v>66</v>
      </c>
      <c r="F41" t="s">
        <v>68</v>
      </c>
    </row>
    <row r="43" spans="2:6" x14ac:dyDescent="0.25">
      <c r="B43" t="s">
        <v>69</v>
      </c>
    </row>
    <row r="45" spans="2:6" ht="13" x14ac:dyDescent="0.3">
      <c r="B45" s="7" t="s">
        <v>70</v>
      </c>
    </row>
    <row r="46" spans="2:6" x14ac:dyDescent="0.25">
      <c r="B46" s="350" t="s">
        <v>71</v>
      </c>
      <c r="C46" s="350"/>
    </row>
    <row r="47" spans="2:6" x14ac:dyDescent="0.25">
      <c r="B47" s="350" t="s">
        <v>72</v>
      </c>
      <c r="C47" s="350"/>
    </row>
  </sheetData>
  <mergeCells count="3">
    <mergeCell ref="B46:C46"/>
    <mergeCell ref="B47:C47"/>
    <mergeCell ref="G4:I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2319</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test_matrix</vt:lpstr>
      <vt:lpstr>Labworks</vt:lpstr>
      <vt:lpstr>Identif_01_20</vt:lpstr>
      <vt:lpstr>Nov_19_ident</vt:lpstr>
      <vt:lpstr>test_mast 09_19</vt:lpstr>
      <vt:lpstr>Tau</vt:lpstr>
      <vt:lpstr>Appendix_02</vt:lpstr>
      <vt:lpstr>Description</vt:lpstr>
      <vt:lpstr>scale</vt:lpstr>
    </vt:vector>
  </TitlesOfParts>
  <Company>Ecole Centrale Nantes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Bouscasse</dc:creator>
  <cp:lastModifiedBy>bbouscas</cp:lastModifiedBy>
  <cp:revision>81</cp:revision>
  <cp:lastPrinted>2019-07-31T14:52:47Z</cp:lastPrinted>
  <dcterms:created xsi:type="dcterms:W3CDTF">2019-07-31T14:10:53Z</dcterms:created>
  <dcterms:modified xsi:type="dcterms:W3CDTF">2021-01-15T17:09:01Z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Ecole Centrale Nantes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qrichtext">
    <vt:lpwstr>1</vt:lpwstr>
  </property>
</Properties>
</file>