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29"/>
  <workbookPr showInkAnnotation="0" autoCompressPictures="0"/>
  <mc:AlternateContent xmlns:mc="http://schemas.openxmlformats.org/markup-compatibility/2006">
    <mc:Choice Requires="x15">
      <x15ac:absPath xmlns:x15ac="http://schemas.microsoft.com/office/spreadsheetml/2010/11/ac" url="C:\Users\salom\Downloads\"/>
    </mc:Choice>
  </mc:AlternateContent>
  <xr:revisionPtr revIDLastSave="0" documentId="8_{06931653-48CA-4E13-A09A-72A89EE44D4F}" xr6:coauthVersionLast="47" xr6:coauthVersionMax="47" xr10:uidLastSave="{00000000-0000-0000-0000-000000000000}"/>
  <bookViews>
    <workbookView xWindow="-110" yWindow="-110" windowWidth="19420" windowHeight="10420" tabRatio="500" firstSheet="3" activeTab="5" xr2:uid="{00000000-000D-0000-FFFF-FFFF00000000}"/>
  </bookViews>
  <sheets>
    <sheet name="Instructions" sheetId="1" r:id="rId1"/>
    <sheet name="Part 1 Instructions" sheetId="2" r:id="rId2"/>
    <sheet name="Amortization Schedule Q1&amp;2" sheetId="12" r:id="rId3"/>
    <sheet name="Part 1 Data" sheetId="3" r:id="rId4"/>
    <sheet name="Part 2 Instructions" sheetId="4" r:id="rId5"/>
    <sheet name="Scenario Summary" sheetId="14" r:id="rId6"/>
    <sheet name="Part 2 Data" sheetId="5" r:id="rId7"/>
    <sheet name="Part 3a Instructions" sheetId="8" r:id="rId8"/>
    <sheet name="Part 3a Data" sheetId="6" r:id="rId9"/>
    <sheet name="Part 3b Instructions" sheetId="9" r:id="rId10"/>
    <sheet name="Part 3b Data (2)" sheetId="15" r:id="rId11"/>
    <sheet name="Part 3b Data" sheetId="7" r:id="rId12"/>
  </sheets>
  <definedNames>
    <definedName name="CM">'Part 2 Data'!$J$9</definedName>
    <definedName name="IncPreTax">'Part 2 Data'!$J$15</definedName>
    <definedName name="Mktnovel">'Part 2 Data'!$E$10</definedName>
    <definedName name="Mktself">'Part 2 Data'!$D$10</definedName>
    <definedName name="Mkttext">'Part 2 Data'!$C$10</definedName>
    <definedName name="NetInc">'Part 2 Data'!$J$17</definedName>
    <definedName name="Sales">'Part 2 Data'!$J$4</definedName>
    <definedName name="Unitself">'Part 2 Data'!$D$4</definedName>
    <definedName name="UnitTx">'Part 2 Data'!$C$4</definedName>
    <definedName name="Unovel">'Part 2 Data'!$E$4</definedName>
  </definedNames>
  <calcPr calcId="191029" iterate="1"/>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J33" i="7" l="1"/>
  <c r="I5" i="7"/>
  <c r="I6" i="7"/>
  <c r="I7" i="7"/>
  <c r="I8" i="7"/>
  <c r="I9" i="7"/>
  <c r="I10" i="7"/>
  <c r="I11" i="7"/>
  <c r="I12" i="7"/>
  <c r="I13" i="7"/>
  <c r="I14" i="7"/>
  <c r="I15" i="7"/>
  <c r="I16" i="7"/>
  <c r="I17" i="7"/>
  <c r="I18" i="7"/>
  <c r="I19" i="7"/>
  <c r="I20" i="7"/>
  <c r="I21" i="7"/>
  <c r="I22" i="7"/>
  <c r="I23" i="7"/>
  <c r="I24" i="7"/>
  <c r="I25" i="7"/>
  <c r="I26" i="7"/>
  <c r="I27" i="7"/>
  <c r="I28" i="7"/>
  <c r="I29" i="7"/>
  <c r="I30" i="7"/>
  <c r="I31" i="7"/>
  <c r="I4" i="7"/>
  <c r="D5" i="7"/>
  <c r="E5" i="7"/>
  <c r="F5" i="7"/>
  <c r="G5" i="7"/>
  <c r="D6" i="7"/>
  <c r="E6" i="7"/>
  <c r="F6" i="7"/>
  <c r="G6" i="7"/>
  <c r="D7" i="7"/>
  <c r="E7" i="7"/>
  <c r="F7" i="7"/>
  <c r="G7" i="7"/>
  <c r="D8" i="7"/>
  <c r="E8" i="7"/>
  <c r="F8" i="7"/>
  <c r="G8" i="7"/>
  <c r="D9" i="7"/>
  <c r="E9" i="7"/>
  <c r="F9" i="7"/>
  <c r="G9" i="7"/>
  <c r="D10" i="7"/>
  <c r="E10" i="7"/>
  <c r="F10" i="7"/>
  <c r="G10" i="7"/>
  <c r="D11" i="7"/>
  <c r="E11" i="7"/>
  <c r="F11" i="7"/>
  <c r="G11" i="7"/>
  <c r="D12" i="7"/>
  <c r="E12" i="7"/>
  <c r="F12" i="7"/>
  <c r="G12" i="7"/>
  <c r="D13" i="7"/>
  <c r="E13" i="7"/>
  <c r="F13" i="7"/>
  <c r="G13" i="7"/>
  <c r="D14" i="7"/>
  <c r="E14" i="7"/>
  <c r="F14" i="7"/>
  <c r="G14" i="7"/>
  <c r="D15" i="7"/>
  <c r="E15" i="7"/>
  <c r="F15" i="7"/>
  <c r="G15" i="7"/>
  <c r="D16" i="7"/>
  <c r="E16" i="7"/>
  <c r="F16" i="7"/>
  <c r="G16" i="7"/>
  <c r="D17" i="7"/>
  <c r="E17" i="7"/>
  <c r="F17" i="7"/>
  <c r="G17" i="7"/>
  <c r="D18" i="7"/>
  <c r="E18" i="7"/>
  <c r="F18" i="7"/>
  <c r="G18" i="7"/>
  <c r="D19" i="7"/>
  <c r="E19" i="7"/>
  <c r="F19" i="7"/>
  <c r="G19" i="7"/>
  <c r="D20" i="7"/>
  <c r="E20" i="7"/>
  <c r="F20" i="7"/>
  <c r="G20" i="7"/>
  <c r="D21" i="7"/>
  <c r="E21" i="7"/>
  <c r="F21" i="7"/>
  <c r="G21" i="7"/>
  <c r="D22" i="7"/>
  <c r="E22" i="7"/>
  <c r="F22" i="7"/>
  <c r="G22" i="7"/>
  <c r="D23" i="7"/>
  <c r="E23" i="7"/>
  <c r="F23" i="7"/>
  <c r="G23" i="7"/>
  <c r="D24" i="7"/>
  <c r="E24" i="7"/>
  <c r="F24" i="7"/>
  <c r="G24" i="7"/>
  <c r="D25" i="7"/>
  <c r="E25" i="7"/>
  <c r="F25" i="7"/>
  <c r="G25" i="7"/>
  <c r="D26" i="7"/>
  <c r="E26" i="7"/>
  <c r="F26" i="7"/>
  <c r="G26" i="7"/>
  <c r="D27" i="7"/>
  <c r="E27" i="7"/>
  <c r="F27" i="7"/>
  <c r="G27" i="7"/>
  <c r="D28" i="7"/>
  <c r="E28" i="7"/>
  <c r="F28" i="7"/>
  <c r="G28" i="7"/>
  <c r="D29" i="7"/>
  <c r="E29" i="7"/>
  <c r="F29" i="7"/>
  <c r="G29" i="7"/>
  <c r="D30" i="7"/>
  <c r="E30" i="7"/>
  <c r="F30" i="7"/>
  <c r="G30" i="7"/>
  <c r="D31" i="7"/>
  <c r="E31" i="7"/>
  <c r="F31" i="7"/>
  <c r="G31" i="7"/>
  <c r="D4" i="7"/>
  <c r="E4" i="7"/>
  <c r="F4" i="7"/>
  <c r="G4" i="7"/>
  <c r="C5" i="7"/>
  <c r="C6" i="7"/>
  <c r="C7" i="7"/>
  <c r="C8" i="7"/>
  <c r="C9" i="7"/>
  <c r="C10" i="7"/>
  <c r="C11" i="7"/>
  <c r="C12" i="7"/>
  <c r="C13" i="7"/>
  <c r="C14" i="7"/>
  <c r="C15" i="7"/>
  <c r="C16" i="7"/>
  <c r="C17" i="7"/>
  <c r="C18" i="7"/>
  <c r="C19" i="7"/>
  <c r="C20" i="7"/>
  <c r="C21" i="7"/>
  <c r="C22" i="7"/>
  <c r="C23" i="7"/>
  <c r="C24" i="7"/>
  <c r="C25" i="7"/>
  <c r="C26" i="7"/>
  <c r="C27" i="7"/>
  <c r="C28" i="7"/>
  <c r="C29" i="7"/>
  <c r="C30" i="7"/>
  <c r="C31" i="7"/>
  <c r="C4" i="7"/>
  <c r="J33" i="15"/>
  <c r="I5" i="15"/>
  <c r="I6" i="15"/>
  <c r="I7" i="15"/>
  <c r="I8" i="15"/>
  <c r="I9" i="15"/>
  <c r="I10" i="15"/>
  <c r="I11" i="15"/>
  <c r="I12" i="15"/>
  <c r="I13" i="15"/>
  <c r="I14" i="15"/>
  <c r="I15" i="15"/>
  <c r="I16" i="15"/>
  <c r="I17" i="15"/>
  <c r="I18" i="15"/>
  <c r="I19" i="15"/>
  <c r="I20" i="15"/>
  <c r="I21" i="15"/>
  <c r="I22" i="15"/>
  <c r="I23" i="15"/>
  <c r="I24" i="15"/>
  <c r="I25" i="15"/>
  <c r="I26" i="15"/>
  <c r="I27" i="15"/>
  <c r="I28" i="15"/>
  <c r="I29" i="15"/>
  <c r="I30" i="15"/>
  <c r="I31" i="15"/>
  <c r="I4" i="15"/>
  <c r="D5" i="15"/>
  <c r="E5" i="15"/>
  <c r="F5" i="15"/>
  <c r="G5" i="15"/>
  <c r="D6" i="15"/>
  <c r="E6" i="15"/>
  <c r="F6" i="15"/>
  <c r="G6" i="15"/>
  <c r="D7" i="15"/>
  <c r="E7" i="15"/>
  <c r="F7" i="15"/>
  <c r="G7" i="15"/>
  <c r="D8" i="15"/>
  <c r="E8" i="15"/>
  <c r="F8" i="15"/>
  <c r="G8" i="15"/>
  <c r="D9" i="15"/>
  <c r="E9" i="15"/>
  <c r="F9" i="15"/>
  <c r="G9" i="15"/>
  <c r="D10" i="15"/>
  <c r="E10" i="15"/>
  <c r="F10" i="15"/>
  <c r="G10" i="15"/>
  <c r="D11" i="15"/>
  <c r="E11" i="15"/>
  <c r="F11" i="15"/>
  <c r="G11" i="15"/>
  <c r="D12" i="15"/>
  <c r="E12" i="15"/>
  <c r="F12" i="15"/>
  <c r="G12" i="15"/>
  <c r="D13" i="15"/>
  <c r="E13" i="15"/>
  <c r="F13" i="15"/>
  <c r="G13" i="15"/>
  <c r="D14" i="15"/>
  <c r="E14" i="15"/>
  <c r="F14" i="15"/>
  <c r="G14" i="15"/>
  <c r="D15" i="15"/>
  <c r="E15" i="15"/>
  <c r="F15" i="15"/>
  <c r="G15" i="15"/>
  <c r="D16" i="15"/>
  <c r="E16" i="15"/>
  <c r="F16" i="15"/>
  <c r="G16" i="15"/>
  <c r="D17" i="15"/>
  <c r="E17" i="15"/>
  <c r="F17" i="15"/>
  <c r="G17" i="15"/>
  <c r="D18" i="15"/>
  <c r="E18" i="15"/>
  <c r="F18" i="15"/>
  <c r="G18" i="15"/>
  <c r="D19" i="15"/>
  <c r="E19" i="15"/>
  <c r="F19" i="15"/>
  <c r="G19" i="15"/>
  <c r="D20" i="15"/>
  <c r="E20" i="15"/>
  <c r="F20" i="15"/>
  <c r="G20" i="15"/>
  <c r="D21" i="15"/>
  <c r="E21" i="15"/>
  <c r="F21" i="15"/>
  <c r="G21" i="15"/>
  <c r="D22" i="15"/>
  <c r="E22" i="15"/>
  <c r="F22" i="15"/>
  <c r="G22" i="15"/>
  <c r="D23" i="15"/>
  <c r="E23" i="15"/>
  <c r="F23" i="15"/>
  <c r="G23" i="15"/>
  <c r="D24" i="15"/>
  <c r="E24" i="15"/>
  <c r="F24" i="15"/>
  <c r="G24" i="15"/>
  <c r="D25" i="15"/>
  <c r="E25" i="15"/>
  <c r="F25" i="15"/>
  <c r="G25" i="15"/>
  <c r="D26" i="15"/>
  <c r="E26" i="15"/>
  <c r="F26" i="15"/>
  <c r="G26" i="15"/>
  <c r="D27" i="15"/>
  <c r="E27" i="15"/>
  <c r="F27" i="15"/>
  <c r="G27" i="15"/>
  <c r="D28" i="15"/>
  <c r="E28" i="15"/>
  <c r="F28" i="15"/>
  <c r="G28" i="15"/>
  <c r="D29" i="15"/>
  <c r="E29" i="15"/>
  <c r="F29" i="15"/>
  <c r="G29" i="15"/>
  <c r="D30" i="15"/>
  <c r="E30" i="15"/>
  <c r="F30" i="15"/>
  <c r="G30" i="15"/>
  <c r="D31" i="15"/>
  <c r="E31" i="15"/>
  <c r="F31" i="15"/>
  <c r="G31" i="15"/>
  <c r="D4" i="15"/>
  <c r="E4" i="15"/>
  <c r="F4" i="15"/>
  <c r="G4" i="15"/>
  <c r="C5" i="15"/>
  <c r="C6" i="15"/>
  <c r="C7" i="15"/>
  <c r="C8" i="15"/>
  <c r="C9" i="15"/>
  <c r="C10" i="15"/>
  <c r="C11" i="15"/>
  <c r="C12" i="15"/>
  <c r="C13" i="15"/>
  <c r="C14" i="15"/>
  <c r="C15" i="15"/>
  <c r="C16" i="15"/>
  <c r="C17" i="15"/>
  <c r="C18" i="15"/>
  <c r="C19" i="15"/>
  <c r="C20" i="15"/>
  <c r="C21" i="15"/>
  <c r="C22" i="15"/>
  <c r="C23" i="15"/>
  <c r="C24" i="15"/>
  <c r="C25" i="15"/>
  <c r="C26" i="15"/>
  <c r="C27" i="15"/>
  <c r="C28" i="15"/>
  <c r="C29" i="15"/>
  <c r="C30" i="15"/>
  <c r="C31" i="15"/>
  <c r="C4" i="15"/>
  <c r="F25" i="6"/>
  <c r="G25" i="6" s="1"/>
  <c r="H25" i="6" s="1"/>
  <c r="I25" i="6" s="1"/>
  <c r="L25" i="6" s="1"/>
  <c r="M25" i="6" s="1"/>
  <c r="N25" i="6" s="1"/>
  <c r="O25" i="6" s="1"/>
  <c r="C5" i="6"/>
  <c r="I32" i="7" l="1"/>
  <c r="H23" i="7"/>
  <c r="J23" i="7" s="1"/>
  <c r="H15" i="7"/>
  <c r="J15" i="7" s="1"/>
  <c r="H7" i="7"/>
  <c r="J7" i="7" s="1"/>
  <c r="H27" i="7"/>
  <c r="J27" i="7" s="1"/>
  <c r="H19" i="7"/>
  <c r="J19" i="7" s="1"/>
  <c r="H11" i="7"/>
  <c r="J11" i="7" s="1"/>
  <c r="H26" i="7"/>
  <c r="J26" i="7" s="1"/>
  <c r="H18" i="7"/>
  <c r="J18" i="7" s="1"/>
  <c r="H10" i="7"/>
  <c r="J10" i="7" s="1"/>
  <c r="H25" i="7"/>
  <c r="J25" i="7" s="1"/>
  <c r="H17" i="7"/>
  <c r="J17" i="7" s="1"/>
  <c r="H9" i="7"/>
  <c r="J9" i="7" s="1"/>
  <c r="H29" i="7"/>
  <c r="J29" i="7" s="1"/>
  <c r="H21" i="7"/>
  <c r="J21" i="7" s="1"/>
  <c r="H28" i="7"/>
  <c r="J28" i="7" s="1"/>
  <c r="H20" i="7"/>
  <c r="J20" i="7" s="1"/>
  <c r="H12" i="7"/>
  <c r="J12" i="7" s="1"/>
  <c r="H24" i="7"/>
  <c r="J24" i="7" s="1"/>
  <c r="H16" i="7"/>
  <c r="J16" i="7" s="1"/>
  <c r="H8" i="7"/>
  <c r="J8" i="7" s="1"/>
  <c r="H31" i="7"/>
  <c r="J31" i="7" s="1"/>
  <c r="H30" i="7"/>
  <c r="J30" i="7" s="1"/>
  <c r="H22" i="7"/>
  <c r="J22" i="7" s="1"/>
  <c r="H14" i="7"/>
  <c r="J14" i="7" s="1"/>
  <c r="H6" i="7"/>
  <c r="J6" i="7" s="1"/>
  <c r="H13" i="7"/>
  <c r="J13" i="7" s="1"/>
  <c r="H5" i="7"/>
  <c r="J5" i="7" s="1"/>
  <c r="H4" i="7"/>
  <c r="I32" i="15"/>
  <c r="H4" i="15"/>
  <c r="J4" i="15" s="1"/>
  <c r="H27" i="15"/>
  <c r="J27" i="15" s="1"/>
  <c r="H19" i="15"/>
  <c r="J19" i="15" s="1"/>
  <c r="H11" i="15"/>
  <c r="J11" i="15" s="1"/>
  <c r="H31" i="15"/>
  <c r="J31" i="15" s="1"/>
  <c r="H23" i="15"/>
  <c r="J23" i="15" s="1"/>
  <c r="H15" i="15"/>
  <c r="J15" i="15" s="1"/>
  <c r="H7" i="15"/>
  <c r="J7" i="15" s="1"/>
  <c r="H29" i="15"/>
  <c r="J29" i="15" s="1"/>
  <c r="H13" i="15"/>
  <c r="J13" i="15" s="1"/>
  <c r="H5" i="15"/>
  <c r="J5" i="15" s="1"/>
  <c r="H26" i="15"/>
  <c r="J26" i="15" s="1"/>
  <c r="H10" i="15"/>
  <c r="J10" i="15" s="1"/>
  <c r="H9" i="15"/>
  <c r="J9" i="15" s="1"/>
  <c r="H18" i="15"/>
  <c r="J18" i="15" s="1"/>
  <c r="H30" i="15"/>
  <c r="J30" i="15" s="1"/>
  <c r="H22" i="15"/>
  <c r="J22" i="15" s="1"/>
  <c r="H20" i="15"/>
  <c r="J20" i="15" s="1"/>
  <c r="H14" i="15"/>
  <c r="J14" i="15" s="1"/>
  <c r="H12" i="15"/>
  <c r="J12" i="15" s="1"/>
  <c r="H6" i="15"/>
  <c r="J6" i="15" s="1"/>
  <c r="H25" i="15"/>
  <c r="J25" i="15" s="1"/>
  <c r="H17" i="15"/>
  <c r="J17" i="15" s="1"/>
  <c r="H28" i="15"/>
  <c r="J28" i="15" s="1"/>
  <c r="H24" i="15"/>
  <c r="J24" i="15" s="1"/>
  <c r="H16" i="15"/>
  <c r="J16" i="15" s="1"/>
  <c r="H8" i="15"/>
  <c r="J8" i="15" s="1"/>
  <c r="H21" i="15"/>
  <c r="J21" i="15" s="1"/>
  <c r="N7" i="7" l="1"/>
  <c r="N9" i="7"/>
  <c r="N8" i="7"/>
  <c r="J4" i="7"/>
  <c r="H32" i="7"/>
  <c r="N9" i="15"/>
  <c r="N8" i="15"/>
  <c r="N7" i="15"/>
  <c r="N6" i="15"/>
  <c r="J32" i="15"/>
  <c r="H32" i="15"/>
  <c r="J32" i="7" l="1"/>
  <c r="N6" i="7"/>
  <c r="N10" i="7" s="1"/>
  <c r="N10" i="15"/>
  <c r="G1" i="14"/>
  <c r="H1" i="14"/>
  <c r="F1" i="14"/>
  <c r="I11" i="5" l="1"/>
  <c r="I7" i="5"/>
  <c r="I6" i="5"/>
  <c r="J4" i="5"/>
  <c r="B371" i="12" l="1"/>
  <c r="D361" i="12"/>
  <c r="D362" i="12"/>
  <c r="D363" i="12"/>
  <c r="D364" i="12"/>
  <c r="D365" i="12"/>
  <c r="E365" i="12" s="1"/>
  <c r="D366" i="12"/>
  <c r="E366" i="12" s="1"/>
  <c r="D367" i="12"/>
  <c r="E367" i="12" s="1"/>
  <c r="D368" i="12"/>
  <c r="E368" i="12" s="1"/>
  <c r="D369" i="12"/>
  <c r="D370" i="12"/>
  <c r="C361" i="12"/>
  <c r="C362" i="12"/>
  <c r="C363" i="12"/>
  <c r="C364" i="12"/>
  <c r="C365" i="12"/>
  <c r="C366" i="12"/>
  <c r="C367" i="12"/>
  <c r="C368" i="12"/>
  <c r="C369" i="12"/>
  <c r="C370" i="12"/>
  <c r="E361" i="12"/>
  <c r="E362" i="12"/>
  <c r="E363" i="12"/>
  <c r="E364" i="12"/>
  <c r="E369" i="12"/>
  <c r="E370" i="12"/>
  <c r="B361" i="12"/>
  <c r="B362" i="12" s="1"/>
  <c r="B363" i="12" s="1"/>
  <c r="B364" i="12" s="1"/>
  <c r="B365" i="12" s="1"/>
  <c r="B366" i="12" s="1"/>
  <c r="B367" i="12" s="1"/>
  <c r="B368" i="12" s="1"/>
  <c r="E12" i="12"/>
  <c r="E13" i="12"/>
  <c r="E14" i="12"/>
  <c r="E15" i="12"/>
  <c r="E16" i="12"/>
  <c r="E17" i="12"/>
  <c r="E18" i="12"/>
  <c r="E19" i="12"/>
  <c r="E20" i="12"/>
  <c r="E21" i="12"/>
  <c r="E22" i="12"/>
  <c r="E23" i="12"/>
  <c r="E24" i="12"/>
  <c r="E25" i="12"/>
  <c r="E26" i="12"/>
  <c r="E27" i="12"/>
  <c r="E28" i="12"/>
  <c r="E29" i="12"/>
  <c r="E30" i="12"/>
  <c r="E31" i="12"/>
  <c r="E32" i="12"/>
  <c r="E33" i="12"/>
  <c r="E34" i="12"/>
  <c r="E35" i="12"/>
  <c r="E36" i="12"/>
  <c r="E37" i="12"/>
  <c r="E38" i="12"/>
  <c r="E39" i="12"/>
  <c r="E40" i="12"/>
  <c r="E41" i="12"/>
  <c r="E42" i="12"/>
  <c r="E43" i="12"/>
  <c r="E44" i="12"/>
  <c r="E45" i="12"/>
  <c r="E46" i="12"/>
  <c r="E47" i="12"/>
  <c r="E48" i="12"/>
  <c r="E49" i="12"/>
  <c r="E50" i="12"/>
  <c r="E51" i="12"/>
  <c r="E52" i="12"/>
  <c r="E53" i="12"/>
  <c r="E54" i="12"/>
  <c r="E55" i="12"/>
  <c r="E56" i="12"/>
  <c r="E57" i="12"/>
  <c r="E58" i="12"/>
  <c r="E59" i="12"/>
  <c r="E60" i="12"/>
  <c r="E61" i="12"/>
  <c r="E62" i="12"/>
  <c r="E63" i="12"/>
  <c r="E64" i="12"/>
  <c r="E65" i="12"/>
  <c r="E66" i="12"/>
  <c r="E67" i="12"/>
  <c r="E68" i="12"/>
  <c r="E69" i="12"/>
  <c r="E70" i="12"/>
  <c r="E71" i="12"/>
  <c r="E72" i="12"/>
  <c r="E73" i="12"/>
  <c r="E74" i="12"/>
  <c r="E75" i="12"/>
  <c r="E76" i="12"/>
  <c r="E77" i="12"/>
  <c r="E78" i="12"/>
  <c r="E79" i="12"/>
  <c r="E80" i="12"/>
  <c r="E81" i="12"/>
  <c r="E82" i="12"/>
  <c r="E83" i="12"/>
  <c r="E84" i="12"/>
  <c r="E85" i="12"/>
  <c r="E86" i="12"/>
  <c r="E87" i="12"/>
  <c r="E88" i="12"/>
  <c r="E89" i="12"/>
  <c r="E90" i="12"/>
  <c r="E91" i="12"/>
  <c r="E92" i="12"/>
  <c r="E93" i="12"/>
  <c r="E94" i="12"/>
  <c r="E95" i="12"/>
  <c r="E96" i="12"/>
  <c r="E97" i="12"/>
  <c r="E98" i="12"/>
  <c r="E99" i="12"/>
  <c r="E100" i="12"/>
  <c r="E101" i="12"/>
  <c r="E102" i="12"/>
  <c r="E103" i="12"/>
  <c r="E104" i="12"/>
  <c r="E105" i="12"/>
  <c r="E106" i="12"/>
  <c r="E107" i="12"/>
  <c r="E108" i="12"/>
  <c r="E109" i="12"/>
  <c r="E110" i="12"/>
  <c r="E111" i="12"/>
  <c r="E112" i="12"/>
  <c r="E113" i="12"/>
  <c r="E114" i="12"/>
  <c r="E115" i="12"/>
  <c r="E116" i="12"/>
  <c r="E117" i="12"/>
  <c r="E118" i="12"/>
  <c r="E119" i="12"/>
  <c r="E120" i="12"/>
  <c r="E121" i="12"/>
  <c r="E122" i="12"/>
  <c r="E123" i="12"/>
  <c r="E124" i="12"/>
  <c r="E125" i="12"/>
  <c r="E126" i="12"/>
  <c r="E127" i="12"/>
  <c r="E128" i="12"/>
  <c r="E129" i="12"/>
  <c r="E130" i="12"/>
  <c r="E131" i="12"/>
  <c r="E132" i="12"/>
  <c r="E133" i="12"/>
  <c r="E134" i="12"/>
  <c r="E135" i="12"/>
  <c r="E136" i="12"/>
  <c r="E137" i="12"/>
  <c r="E138" i="12"/>
  <c r="E139" i="12"/>
  <c r="E140" i="12"/>
  <c r="E141" i="12"/>
  <c r="E142" i="12"/>
  <c r="E143" i="12"/>
  <c r="E144" i="12"/>
  <c r="E145" i="12"/>
  <c r="E146" i="12"/>
  <c r="E147" i="12"/>
  <c r="E148" i="12"/>
  <c r="E149" i="12"/>
  <c r="E150" i="12"/>
  <c r="E151" i="12"/>
  <c r="E152" i="12"/>
  <c r="E153" i="12"/>
  <c r="E154" i="12"/>
  <c r="E155" i="12"/>
  <c r="E156" i="12"/>
  <c r="E157" i="12"/>
  <c r="E158" i="12"/>
  <c r="E159" i="12"/>
  <c r="E160" i="12"/>
  <c r="E161" i="12"/>
  <c r="E162" i="12"/>
  <c r="E163" i="12"/>
  <c r="E164" i="12"/>
  <c r="E165" i="12"/>
  <c r="E166" i="12"/>
  <c r="E167" i="12"/>
  <c r="E168" i="12"/>
  <c r="E169" i="12"/>
  <c r="E170" i="12"/>
  <c r="E171" i="12"/>
  <c r="E172" i="12"/>
  <c r="E173" i="12"/>
  <c r="E174" i="12"/>
  <c r="E175" i="12"/>
  <c r="E176" i="12"/>
  <c r="E177" i="12"/>
  <c r="E178" i="12"/>
  <c r="E179" i="12"/>
  <c r="E180" i="12"/>
  <c r="E181" i="12"/>
  <c r="E182" i="12"/>
  <c r="E183" i="12"/>
  <c r="E184" i="12"/>
  <c r="E185" i="12"/>
  <c r="E186" i="12"/>
  <c r="E187" i="12"/>
  <c r="E188" i="12"/>
  <c r="E189" i="12"/>
  <c r="E190" i="12"/>
  <c r="E191" i="12"/>
  <c r="E192" i="12"/>
  <c r="E193" i="12"/>
  <c r="E194" i="12"/>
  <c r="E195" i="12"/>
  <c r="E196" i="12"/>
  <c r="E197" i="12"/>
  <c r="E198" i="12"/>
  <c r="E199" i="12"/>
  <c r="E200" i="12"/>
  <c r="E201" i="12"/>
  <c r="E202" i="12"/>
  <c r="E203" i="12"/>
  <c r="E204" i="12"/>
  <c r="E205" i="12"/>
  <c r="E206" i="12"/>
  <c r="E207" i="12"/>
  <c r="E208" i="12"/>
  <c r="E209" i="12"/>
  <c r="E210" i="12"/>
  <c r="E211" i="12"/>
  <c r="E212" i="12"/>
  <c r="E213" i="12"/>
  <c r="E214" i="12"/>
  <c r="E215" i="12"/>
  <c r="E216" i="12"/>
  <c r="E217" i="12"/>
  <c r="E218" i="12"/>
  <c r="E219" i="12"/>
  <c r="E220" i="12"/>
  <c r="E221" i="12"/>
  <c r="E222" i="12"/>
  <c r="E223" i="12"/>
  <c r="E224" i="12"/>
  <c r="E225" i="12"/>
  <c r="E226" i="12"/>
  <c r="E227" i="12"/>
  <c r="E228" i="12"/>
  <c r="E229" i="12"/>
  <c r="E230" i="12"/>
  <c r="E231" i="12"/>
  <c r="E232" i="12"/>
  <c r="E233" i="12"/>
  <c r="E234" i="12"/>
  <c r="E235" i="12"/>
  <c r="E236" i="12"/>
  <c r="E237" i="12"/>
  <c r="E238" i="12"/>
  <c r="E239" i="12"/>
  <c r="E240" i="12"/>
  <c r="E241" i="12"/>
  <c r="E242" i="12"/>
  <c r="E243" i="12"/>
  <c r="E244" i="12"/>
  <c r="E245" i="12"/>
  <c r="E246" i="12"/>
  <c r="E247" i="12"/>
  <c r="E248" i="12"/>
  <c r="E249" i="12"/>
  <c r="E250" i="12"/>
  <c r="E251" i="12"/>
  <c r="E252" i="12"/>
  <c r="E253" i="12"/>
  <c r="E254" i="12"/>
  <c r="E255" i="12"/>
  <c r="E256" i="12"/>
  <c r="E257" i="12"/>
  <c r="E258" i="12"/>
  <c r="E259" i="12"/>
  <c r="E260" i="12"/>
  <c r="E261" i="12"/>
  <c r="E262" i="12"/>
  <c r="E263" i="12"/>
  <c r="E264" i="12"/>
  <c r="E265" i="12"/>
  <c r="E266" i="12"/>
  <c r="E267" i="12"/>
  <c r="E268" i="12"/>
  <c r="E269" i="12"/>
  <c r="E270" i="12"/>
  <c r="E271" i="12"/>
  <c r="E272" i="12"/>
  <c r="E273" i="12"/>
  <c r="E274" i="12"/>
  <c r="E275" i="12"/>
  <c r="E276" i="12"/>
  <c r="E277" i="12"/>
  <c r="E278" i="12"/>
  <c r="E279" i="12"/>
  <c r="E280" i="12"/>
  <c r="E281" i="12"/>
  <c r="E282" i="12"/>
  <c r="E283" i="12"/>
  <c r="E284" i="12"/>
  <c r="E285" i="12"/>
  <c r="E286" i="12"/>
  <c r="E287" i="12"/>
  <c r="E288" i="12"/>
  <c r="E289" i="12"/>
  <c r="E290" i="12"/>
  <c r="E291" i="12"/>
  <c r="E292" i="12"/>
  <c r="E293" i="12"/>
  <c r="E294" i="12"/>
  <c r="E295" i="12"/>
  <c r="E296" i="12"/>
  <c r="E297" i="12"/>
  <c r="E298" i="12"/>
  <c r="E299" i="12"/>
  <c r="E300" i="12"/>
  <c r="E301" i="12"/>
  <c r="E302" i="12"/>
  <c r="E303" i="12"/>
  <c r="E304" i="12"/>
  <c r="E305" i="12"/>
  <c r="E306" i="12"/>
  <c r="E307" i="12"/>
  <c r="E308" i="12"/>
  <c r="E309" i="12"/>
  <c r="E310" i="12"/>
  <c r="E311" i="12"/>
  <c r="E312" i="12"/>
  <c r="E313" i="12"/>
  <c r="E314" i="12"/>
  <c r="E315" i="12"/>
  <c r="E316" i="12"/>
  <c r="E317" i="12"/>
  <c r="E318" i="12"/>
  <c r="E319" i="12"/>
  <c r="E320" i="12"/>
  <c r="E321" i="12"/>
  <c r="E322" i="12"/>
  <c r="E323" i="12"/>
  <c r="E324" i="12"/>
  <c r="E325" i="12"/>
  <c r="E326" i="12"/>
  <c r="E327" i="12"/>
  <c r="E328" i="12"/>
  <c r="E329" i="12"/>
  <c r="E330" i="12"/>
  <c r="E331" i="12"/>
  <c r="E332" i="12"/>
  <c r="E333" i="12"/>
  <c r="E334" i="12"/>
  <c r="E335" i="12"/>
  <c r="E336" i="12"/>
  <c r="E337" i="12"/>
  <c r="E338" i="12"/>
  <c r="E339" i="12"/>
  <c r="E340" i="12"/>
  <c r="E341" i="12"/>
  <c r="E342" i="12"/>
  <c r="E343" i="12"/>
  <c r="E344" i="12"/>
  <c r="E345" i="12"/>
  <c r="E346" i="12"/>
  <c r="E347" i="12"/>
  <c r="E348" i="12"/>
  <c r="E349" i="12"/>
  <c r="E350" i="12"/>
  <c r="E351" i="12"/>
  <c r="E352" i="12"/>
  <c r="E353" i="12"/>
  <c r="E354" i="12"/>
  <c r="E355" i="12"/>
  <c r="E356" i="12"/>
  <c r="E357" i="12"/>
  <c r="E358" i="12"/>
  <c r="E359" i="12"/>
  <c r="E360" i="12"/>
  <c r="E11" i="12"/>
  <c r="B16" i="12"/>
  <c r="B17" i="12" s="1"/>
  <c r="B18" i="12" s="1"/>
  <c r="B19" i="12" s="1"/>
  <c r="B20" i="12" s="1"/>
  <c r="B21" i="12" s="1"/>
  <c r="B22" i="12" s="1"/>
  <c r="B23" i="12" s="1"/>
  <c r="B24" i="12" s="1"/>
  <c r="B25" i="12" s="1"/>
  <c r="B26" i="12" s="1"/>
  <c r="B27" i="12" s="1"/>
  <c r="B28" i="12" s="1"/>
  <c r="B29" i="12" s="1"/>
  <c r="B30" i="12" s="1"/>
  <c r="B31" i="12" s="1"/>
  <c r="B32" i="12" s="1"/>
  <c r="B33" i="12" s="1"/>
  <c r="B34" i="12" s="1"/>
  <c r="B35" i="12" s="1"/>
  <c r="B36" i="12" s="1"/>
  <c r="B37" i="12" s="1"/>
  <c r="B38" i="12" s="1"/>
  <c r="B39" i="12" s="1"/>
  <c r="B40" i="12" s="1"/>
  <c r="B41" i="12" s="1"/>
  <c r="B42" i="12" s="1"/>
  <c r="B43" i="12" s="1"/>
  <c r="B44" i="12" s="1"/>
  <c r="B45" i="12" s="1"/>
  <c r="B46" i="12" s="1"/>
  <c r="B47" i="12" s="1"/>
  <c r="B48" i="12" s="1"/>
  <c r="B49" i="12" s="1"/>
  <c r="B50" i="12" s="1"/>
  <c r="B51" i="12" s="1"/>
  <c r="B52" i="12" s="1"/>
  <c r="B53" i="12" s="1"/>
  <c r="B54" i="12" s="1"/>
  <c r="B55" i="12" s="1"/>
  <c r="B56" i="12" s="1"/>
  <c r="B57" i="12" s="1"/>
  <c r="B58" i="12" s="1"/>
  <c r="B59" i="12" s="1"/>
  <c r="B60" i="12" s="1"/>
  <c r="B61" i="12" s="1"/>
  <c r="B62" i="12" s="1"/>
  <c r="B63" i="12" s="1"/>
  <c r="B64" i="12" s="1"/>
  <c r="B65" i="12" s="1"/>
  <c r="B66" i="12" s="1"/>
  <c r="B67" i="12" s="1"/>
  <c r="B68" i="12" s="1"/>
  <c r="B69" i="12" s="1"/>
  <c r="B70" i="12" s="1"/>
  <c r="B71" i="12" s="1"/>
  <c r="B72" i="12" s="1"/>
  <c r="B73" i="12" s="1"/>
  <c r="B74" i="12" s="1"/>
  <c r="B75" i="12" s="1"/>
  <c r="B76" i="12" s="1"/>
  <c r="B77" i="12" s="1"/>
  <c r="B78" i="12" s="1"/>
  <c r="B79" i="12" s="1"/>
  <c r="B80" i="12" s="1"/>
  <c r="B81" i="12" s="1"/>
  <c r="B82" i="12" s="1"/>
  <c r="B83" i="12" s="1"/>
  <c r="B84" i="12" s="1"/>
  <c r="B85" i="12" s="1"/>
  <c r="B86" i="12" s="1"/>
  <c r="B87" i="12" s="1"/>
  <c r="B88" i="12" s="1"/>
  <c r="B89" i="12" s="1"/>
  <c r="B90" i="12" s="1"/>
  <c r="B91" i="12" s="1"/>
  <c r="B92" i="12" s="1"/>
  <c r="B93" i="12" s="1"/>
  <c r="B94" i="12" s="1"/>
  <c r="B95" i="12" s="1"/>
  <c r="B96" i="12" s="1"/>
  <c r="B97" i="12" s="1"/>
  <c r="B98" i="12" s="1"/>
  <c r="B99" i="12" s="1"/>
  <c r="B100" i="12" s="1"/>
  <c r="B101" i="12" s="1"/>
  <c r="B102" i="12" s="1"/>
  <c r="B103" i="12" s="1"/>
  <c r="B104" i="12" s="1"/>
  <c r="B105" i="12" s="1"/>
  <c r="B106" i="12" s="1"/>
  <c r="B107" i="12" s="1"/>
  <c r="B108" i="12" s="1"/>
  <c r="B109" i="12" s="1"/>
  <c r="B110" i="12" s="1"/>
  <c r="B111" i="12" s="1"/>
  <c r="B112" i="12" s="1"/>
  <c r="B113" i="12" s="1"/>
  <c r="B114" i="12" s="1"/>
  <c r="B115" i="12" s="1"/>
  <c r="B116" i="12" s="1"/>
  <c r="B117" i="12" s="1"/>
  <c r="B118" i="12" s="1"/>
  <c r="B119" i="12" s="1"/>
  <c r="B120" i="12" s="1"/>
  <c r="B121" i="12" s="1"/>
  <c r="B122" i="12" s="1"/>
  <c r="B123" i="12" s="1"/>
  <c r="B124" i="12" s="1"/>
  <c r="B125" i="12" s="1"/>
  <c r="B126" i="12" s="1"/>
  <c r="B127" i="12" s="1"/>
  <c r="B128" i="12" s="1"/>
  <c r="B129" i="12" s="1"/>
  <c r="B130" i="12" s="1"/>
  <c r="B131" i="12" s="1"/>
  <c r="B132" i="12" s="1"/>
  <c r="B133" i="12" s="1"/>
  <c r="B134" i="12" s="1"/>
  <c r="B135" i="12" s="1"/>
  <c r="B136" i="12" s="1"/>
  <c r="B137" i="12" s="1"/>
  <c r="B138" i="12" s="1"/>
  <c r="B139" i="12" s="1"/>
  <c r="B140" i="12" s="1"/>
  <c r="B141" i="12" s="1"/>
  <c r="B142" i="12" s="1"/>
  <c r="B143" i="12" s="1"/>
  <c r="B144" i="12" s="1"/>
  <c r="B145" i="12" s="1"/>
  <c r="B146" i="12" s="1"/>
  <c r="B147" i="12" s="1"/>
  <c r="B148" i="12" s="1"/>
  <c r="B149" i="12" s="1"/>
  <c r="B150" i="12" s="1"/>
  <c r="B151" i="12" s="1"/>
  <c r="B152" i="12" s="1"/>
  <c r="B153" i="12" s="1"/>
  <c r="B154" i="12" s="1"/>
  <c r="B155" i="12" s="1"/>
  <c r="B156" i="12" s="1"/>
  <c r="B157" i="12" s="1"/>
  <c r="B158" i="12" s="1"/>
  <c r="B159" i="12" s="1"/>
  <c r="B160" i="12" s="1"/>
  <c r="B161" i="12" s="1"/>
  <c r="B162" i="12" s="1"/>
  <c r="B163" i="12" s="1"/>
  <c r="B164" i="12" s="1"/>
  <c r="B165" i="12" s="1"/>
  <c r="B166" i="12" s="1"/>
  <c r="B167" i="12" s="1"/>
  <c r="B168" i="12" s="1"/>
  <c r="B169" i="12" s="1"/>
  <c r="B170" i="12" s="1"/>
  <c r="B171" i="12" s="1"/>
  <c r="B172" i="12" s="1"/>
  <c r="B173" i="12" s="1"/>
  <c r="B174" i="12" s="1"/>
  <c r="B175" i="12" s="1"/>
  <c r="B176" i="12" s="1"/>
  <c r="B177" i="12" s="1"/>
  <c r="B178" i="12" s="1"/>
  <c r="B179" i="12" s="1"/>
  <c r="B180" i="12" s="1"/>
  <c r="B181" i="12" s="1"/>
  <c r="B182" i="12" s="1"/>
  <c r="B183" i="12" s="1"/>
  <c r="B184" i="12" s="1"/>
  <c r="B185" i="12" s="1"/>
  <c r="B186" i="12" s="1"/>
  <c r="B187" i="12" s="1"/>
  <c r="B188" i="12" s="1"/>
  <c r="B189" i="12" s="1"/>
  <c r="B190" i="12" s="1"/>
  <c r="B191" i="12" s="1"/>
  <c r="B192" i="12" s="1"/>
  <c r="B193" i="12" s="1"/>
  <c r="B194" i="12" s="1"/>
  <c r="B195" i="12" s="1"/>
  <c r="B196" i="12" s="1"/>
  <c r="B197" i="12" s="1"/>
  <c r="B198" i="12" s="1"/>
  <c r="B199" i="12" s="1"/>
  <c r="B200" i="12" s="1"/>
  <c r="B201" i="12" s="1"/>
  <c r="B202" i="12" s="1"/>
  <c r="B203" i="12" s="1"/>
  <c r="B204" i="12" s="1"/>
  <c r="B205" i="12" s="1"/>
  <c r="B206" i="12" s="1"/>
  <c r="B207" i="12" s="1"/>
  <c r="B208" i="12" s="1"/>
  <c r="B209" i="12" s="1"/>
  <c r="B210" i="12" s="1"/>
  <c r="B211" i="12" s="1"/>
  <c r="B212" i="12" s="1"/>
  <c r="B213" i="12" s="1"/>
  <c r="B214" i="12" s="1"/>
  <c r="B215" i="12" s="1"/>
  <c r="B216" i="12" s="1"/>
  <c r="B217" i="12" s="1"/>
  <c r="B218" i="12" s="1"/>
  <c r="B219" i="12" s="1"/>
  <c r="B220" i="12" s="1"/>
  <c r="B221" i="12" s="1"/>
  <c r="B222" i="12" s="1"/>
  <c r="B223" i="12" s="1"/>
  <c r="B224" i="12" s="1"/>
  <c r="B225" i="12" s="1"/>
  <c r="B226" i="12" s="1"/>
  <c r="B227" i="12" s="1"/>
  <c r="B228" i="12" s="1"/>
  <c r="B229" i="12" s="1"/>
  <c r="B230" i="12" s="1"/>
  <c r="B231" i="12" s="1"/>
  <c r="B232" i="12" s="1"/>
  <c r="B233" i="12" s="1"/>
  <c r="B234" i="12" s="1"/>
  <c r="B235" i="12" s="1"/>
  <c r="B236" i="12" s="1"/>
  <c r="B237" i="12" s="1"/>
  <c r="B238" i="12" s="1"/>
  <c r="B239" i="12" s="1"/>
  <c r="B240" i="12" s="1"/>
  <c r="B241" i="12" s="1"/>
  <c r="B242" i="12" s="1"/>
  <c r="B243" i="12" s="1"/>
  <c r="B244" i="12" s="1"/>
  <c r="B245" i="12" s="1"/>
  <c r="B246" i="12" s="1"/>
  <c r="B247" i="12" s="1"/>
  <c r="B248" i="12" s="1"/>
  <c r="B249" i="12" s="1"/>
  <c r="B250" i="12" s="1"/>
  <c r="B251" i="12" s="1"/>
  <c r="B252" i="12" s="1"/>
  <c r="B253" i="12" s="1"/>
  <c r="B254" i="12" s="1"/>
  <c r="B255" i="12" s="1"/>
  <c r="B256" i="12" s="1"/>
  <c r="B257" i="12" s="1"/>
  <c r="B258" i="12" s="1"/>
  <c r="B259" i="12" s="1"/>
  <c r="B260" i="12" s="1"/>
  <c r="B261" i="12" s="1"/>
  <c r="B262" i="12" s="1"/>
  <c r="B263" i="12" s="1"/>
  <c r="B264" i="12" s="1"/>
  <c r="B265" i="12" s="1"/>
  <c r="B266" i="12" s="1"/>
  <c r="B267" i="12" s="1"/>
  <c r="B268" i="12" s="1"/>
  <c r="B269" i="12" s="1"/>
  <c r="B270" i="12" s="1"/>
  <c r="B271" i="12" s="1"/>
  <c r="B272" i="12" s="1"/>
  <c r="B273" i="12" s="1"/>
  <c r="B274" i="12" s="1"/>
  <c r="B275" i="12" s="1"/>
  <c r="B276" i="12" s="1"/>
  <c r="B277" i="12" s="1"/>
  <c r="B278" i="12" s="1"/>
  <c r="B279" i="12" s="1"/>
  <c r="B280" i="12" s="1"/>
  <c r="B281" i="12" s="1"/>
  <c r="B282" i="12" s="1"/>
  <c r="B283" i="12" s="1"/>
  <c r="B284" i="12" s="1"/>
  <c r="B285" i="12" s="1"/>
  <c r="B286" i="12" s="1"/>
  <c r="B287" i="12" s="1"/>
  <c r="B288" i="12" s="1"/>
  <c r="B289" i="12" s="1"/>
  <c r="B290" i="12" s="1"/>
  <c r="B291" i="12" s="1"/>
  <c r="B292" i="12" s="1"/>
  <c r="B293" i="12" s="1"/>
  <c r="B294" i="12" s="1"/>
  <c r="B295" i="12" s="1"/>
  <c r="B296" i="12" s="1"/>
  <c r="B297" i="12" s="1"/>
  <c r="B298" i="12" s="1"/>
  <c r="B299" i="12" s="1"/>
  <c r="B300" i="12" s="1"/>
  <c r="B301" i="12" s="1"/>
  <c r="B302" i="12" s="1"/>
  <c r="B303" i="12" s="1"/>
  <c r="B304" i="12" s="1"/>
  <c r="B305" i="12" s="1"/>
  <c r="B306" i="12" s="1"/>
  <c r="B307" i="12" s="1"/>
  <c r="B308" i="12" s="1"/>
  <c r="B309" i="12" s="1"/>
  <c r="B310" i="12" s="1"/>
  <c r="B311" i="12" s="1"/>
  <c r="B312" i="12" s="1"/>
  <c r="B313" i="12" s="1"/>
  <c r="B314" i="12" s="1"/>
  <c r="B315" i="12" s="1"/>
  <c r="B316" i="12" s="1"/>
  <c r="B317" i="12" s="1"/>
  <c r="B318" i="12" s="1"/>
  <c r="B319" i="12" s="1"/>
  <c r="B320" i="12" s="1"/>
  <c r="B321" i="12" s="1"/>
  <c r="B322" i="12" s="1"/>
  <c r="B323" i="12" s="1"/>
  <c r="B324" i="12" s="1"/>
  <c r="B325" i="12" s="1"/>
  <c r="B326" i="12" s="1"/>
  <c r="B327" i="12" s="1"/>
  <c r="B328" i="12" s="1"/>
  <c r="B329" i="12" s="1"/>
  <c r="B330" i="12" s="1"/>
  <c r="B331" i="12" s="1"/>
  <c r="B332" i="12" s="1"/>
  <c r="B333" i="12" s="1"/>
  <c r="B334" i="12" s="1"/>
  <c r="B335" i="12" s="1"/>
  <c r="B336" i="12" s="1"/>
  <c r="B337" i="12" s="1"/>
  <c r="B338" i="12" s="1"/>
  <c r="B339" i="12" s="1"/>
  <c r="B340" i="12" s="1"/>
  <c r="B341" i="12" s="1"/>
  <c r="B342" i="12" s="1"/>
  <c r="B343" i="12" s="1"/>
  <c r="B344" i="12" s="1"/>
  <c r="B345" i="12" s="1"/>
  <c r="B346" i="12" s="1"/>
  <c r="B347" i="12" s="1"/>
  <c r="B348" i="12" s="1"/>
  <c r="B349" i="12" s="1"/>
  <c r="B350" i="12" s="1"/>
  <c r="B351" i="12" s="1"/>
  <c r="B352" i="12" s="1"/>
  <c r="B353" i="12" s="1"/>
  <c r="B354" i="12" s="1"/>
  <c r="B355" i="12" s="1"/>
  <c r="B356" i="12" s="1"/>
  <c r="B357" i="12" s="1"/>
  <c r="B358" i="12" s="1"/>
  <c r="B359" i="12" s="1"/>
  <c r="B360" i="12" s="1"/>
  <c r="B13" i="12"/>
  <c r="B14" i="12" s="1"/>
  <c r="B15" i="12" s="1"/>
  <c r="D12" i="12"/>
  <c r="D13" i="12"/>
  <c r="D14" i="12"/>
  <c r="D15" i="12"/>
  <c r="D16" i="12"/>
  <c r="D17" i="12"/>
  <c r="D18" i="12"/>
  <c r="D19" i="12"/>
  <c r="D20" i="12"/>
  <c r="D21" i="12"/>
  <c r="D22" i="12"/>
  <c r="D23" i="12"/>
  <c r="D24" i="12"/>
  <c r="D25" i="12"/>
  <c r="D26" i="12"/>
  <c r="D27" i="12"/>
  <c r="D28" i="12"/>
  <c r="D29" i="12"/>
  <c r="D30" i="12"/>
  <c r="D31" i="12"/>
  <c r="D32" i="12"/>
  <c r="D33" i="12"/>
  <c r="D34" i="12"/>
  <c r="D35" i="12"/>
  <c r="D36" i="12"/>
  <c r="D37" i="12"/>
  <c r="D38" i="12"/>
  <c r="D39" i="12"/>
  <c r="D40" i="12"/>
  <c r="D41" i="12"/>
  <c r="D42" i="12"/>
  <c r="D43" i="12"/>
  <c r="D44" i="12"/>
  <c r="D45" i="12"/>
  <c r="D46" i="12"/>
  <c r="D47" i="12"/>
  <c r="D48" i="12"/>
  <c r="D49" i="12"/>
  <c r="D50" i="12"/>
  <c r="D51" i="12"/>
  <c r="D52" i="12"/>
  <c r="D53" i="12"/>
  <c r="D54" i="12"/>
  <c r="D55" i="12"/>
  <c r="D56" i="12"/>
  <c r="D57" i="12"/>
  <c r="D58" i="12"/>
  <c r="D59" i="12"/>
  <c r="D60" i="12"/>
  <c r="D61" i="12"/>
  <c r="D62" i="12"/>
  <c r="D63" i="12"/>
  <c r="D64" i="12"/>
  <c r="D65" i="12"/>
  <c r="D66" i="12"/>
  <c r="D67" i="12"/>
  <c r="D68" i="12"/>
  <c r="D69" i="12"/>
  <c r="D70" i="12"/>
  <c r="D71" i="12"/>
  <c r="D72" i="12"/>
  <c r="D73" i="12"/>
  <c r="D74" i="12"/>
  <c r="D75" i="12"/>
  <c r="D76" i="12"/>
  <c r="D77" i="12"/>
  <c r="D78" i="12"/>
  <c r="D79" i="12"/>
  <c r="D80" i="12"/>
  <c r="D81" i="12"/>
  <c r="D82" i="12"/>
  <c r="D83" i="12"/>
  <c r="D84" i="12"/>
  <c r="D85" i="12"/>
  <c r="D86" i="12"/>
  <c r="D87" i="12"/>
  <c r="D88" i="12"/>
  <c r="D89" i="12"/>
  <c r="D90" i="12"/>
  <c r="D91" i="12"/>
  <c r="D92" i="12"/>
  <c r="D93" i="12"/>
  <c r="D94" i="12"/>
  <c r="D95" i="12"/>
  <c r="D96" i="12"/>
  <c r="D97" i="12"/>
  <c r="D98" i="12"/>
  <c r="D99" i="12"/>
  <c r="D100" i="12"/>
  <c r="D101" i="12"/>
  <c r="D102" i="12"/>
  <c r="D103" i="12"/>
  <c r="D104" i="12"/>
  <c r="D105" i="12"/>
  <c r="D106" i="12"/>
  <c r="D107" i="12"/>
  <c r="D108" i="12"/>
  <c r="D109" i="12"/>
  <c r="D110" i="12"/>
  <c r="D111" i="12"/>
  <c r="D112" i="12"/>
  <c r="D113" i="12"/>
  <c r="D114" i="12"/>
  <c r="D115" i="12"/>
  <c r="D116" i="12"/>
  <c r="D117" i="12"/>
  <c r="D118" i="12"/>
  <c r="D119" i="12"/>
  <c r="D120" i="12"/>
  <c r="D121" i="12"/>
  <c r="D122" i="12"/>
  <c r="D123" i="12"/>
  <c r="D124" i="12"/>
  <c r="D125" i="12"/>
  <c r="D126" i="12"/>
  <c r="D127" i="12"/>
  <c r="D128" i="12"/>
  <c r="D129" i="12"/>
  <c r="D130" i="12"/>
  <c r="D131" i="12"/>
  <c r="D132" i="12"/>
  <c r="D133" i="12"/>
  <c r="D134" i="12"/>
  <c r="D135" i="12"/>
  <c r="D136" i="12"/>
  <c r="D137" i="12"/>
  <c r="D138" i="12"/>
  <c r="D139" i="12"/>
  <c r="D140" i="12"/>
  <c r="D141" i="12"/>
  <c r="D142" i="12"/>
  <c r="D143" i="12"/>
  <c r="D144" i="12"/>
  <c r="D145" i="12"/>
  <c r="D146" i="12"/>
  <c r="D147" i="12"/>
  <c r="D148" i="12"/>
  <c r="D149" i="12"/>
  <c r="D150" i="12"/>
  <c r="D151" i="12"/>
  <c r="D152" i="12"/>
  <c r="D153" i="12"/>
  <c r="D154" i="12"/>
  <c r="D155" i="12"/>
  <c r="D156" i="12"/>
  <c r="D157" i="12"/>
  <c r="D158" i="12"/>
  <c r="D159" i="12"/>
  <c r="D160" i="12"/>
  <c r="D161" i="12"/>
  <c r="D162" i="12"/>
  <c r="D163" i="12"/>
  <c r="D164" i="12"/>
  <c r="D165" i="12"/>
  <c r="D166" i="12"/>
  <c r="D167" i="12"/>
  <c r="D168" i="12"/>
  <c r="D169" i="12"/>
  <c r="D170" i="12"/>
  <c r="D171" i="12"/>
  <c r="D172" i="12"/>
  <c r="D173" i="12"/>
  <c r="D174" i="12"/>
  <c r="D175" i="12"/>
  <c r="D176" i="12"/>
  <c r="D177" i="12"/>
  <c r="D178" i="12"/>
  <c r="D179" i="12"/>
  <c r="D180" i="12"/>
  <c r="D181" i="12"/>
  <c r="D182" i="12"/>
  <c r="D183" i="12"/>
  <c r="D184" i="12"/>
  <c r="D185" i="12"/>
  <c r="D186" i="12"/>
  <c r="D187" i="12"/>
  <c r="D188" i="12"/>
  <c r="D189" i="12"/>
  <c r="D190" i="12"/>
  <c r="D191" i="12"/>
  <c r="D192" i="12"/>
  <c r="D193" i="12"/>
  <c r="D194" i="12"/>
  <c r="D195" i="12"/>
  <c r="D196" i="12"/>
  <c r="D197" i="12"/>
  <c r="D198" i="12"/>
  <c r="D199" i="12"/>
  <c r="D200" i="12"/>
  <c r="D201" i="12"/>
  <c r="D202" i="12"/>
  <c r="D203" i="12"/>
  <c r="D204" i="12"/>
  <c r="D205" i="12"/>
  <c r="D206" i="12"/>
  <c r="D207" i="12"/>
  <c r="D208" i="12"/>
  <c r="D209" i="12"/>
  <c r="D210" i="12"/>
  <c r="D211" i="12"/>
  <c r="D212" i="12"/>
  <c r="D213" i="12"/>
  <c r="D214" i="12"/>
  <c r="D215" i="12"/>
  <c r="D216" i="12"/>
  <c r="D217" i="12"/>
  <c r="D218" i="12"/>
  <c r="D219" i="12"/>
  <c r="D220" i="12"/>
  <c r="D221" i="12"/>
  <c r="D222" i="12"/>
  <c r="D223" i="12"/>
  <c r="D224" i="12"/>
  <c r="D225" i="12"/>
  <c r="D226" i="12"/>
  <c r="D227" i="12"/>
  <c r="D228" i="12"/>
  <c r="D229" i="12"/>
  <c r="D230" i="12"/>
  <c r="D231" i="12"/>
  <c r="D232" i="12"/>
  <c r="D233" i="12"/>
  <c r="D234" i="12"/>
  <c r="D235" i="12"/>
  <c r="D236" i="12"/>
  <c r="D237" i="12"/>
  <c r="D238" i="12"/>
  <c r="D239" i="12"/>
  <c r="D240" i="12"/>
  <c r="D241" i="12"/>
  <c r="D242" i="12"/>
  <c r="D243" i="12"/>
  <c r="D244" i="12"/>
  <c r="D245" i="12"/>
  <c r="D246" i="12"/>
  <c r="D247" i="12"/>
  <c r="D248" i="12"/>
  <c r="D249" i="12"/>
  <c r="D250" i="12"/>
  <c r="D251" i="12"/>
  <c r="D252" i="12"/>
  <c r="D253" i="12"/>
  <c r="D254" i="12"/>
  <c r="D255" i="12"/>
  <c r="D256" i="12"/>
  <c r="D257" i="12"/>
  <c r="D258" i="12"/>
  <c r="D259" i="12"/>
  <c r="D260" i="12"/>
  <c r="D261" i="12"/>
  <c r="D262" i="12"/>
  <c r="D263" i="12"/>
  <c r="D264" i="12"/>
  <c r="D265" i="12"/>
  <c r="D266" i="12"/>
  <c r="D267" i="12"/>
  <c r="D268" i="12"/>
  <c r="D269" i="12"/>
  <c r="D270" i="12"/>
  <c r="D271" i="12"/>
  <c r="D272" i="12"/>
  <c r="D273" i="12"/>
  <c r="D274" i="12"/>
  <c r="D275" i="12"/>
  <c r="D276" i="12"/>
  <c r="D277" i="12"/>
  <c r="D278" i="12"/>
  <c r="D279" i="12"/>
  <c r="D280" i="12"/>
  <c r="D281" i="12"/>
  <c r="D282" i="12"/>
  <c r="D283" i="12"/>
  <c r="D284" i="12"/>
  <c r="D285" i="12"/>
  <c r="D286" i="12"/>
  <c r="D287" i="12"/>
  <c r="D288" i="12"/>
  <c r="D289" i="12"/>
  <c r="D290" i="12"/>
  <c r="D291" i="12"/>
  <c r="D292" i="12"/>
  <c r="D293" i="12"/>
  <c r="D294" i="12"/>
  <c r="D295" i="12"/>
  <c r="D296" i="12"/>
  <c r="D297" i="12"/>
  <c r="D298" i="12"/>
  <c r="D299" i="12"/>
  <c r="D300" i="12"/>
  <c r="D301" i="12"/>
  <c r="D302" i="12"/>
  <c r="D303" i="12"/>
  <c r="D304" i="12"/>
  <c r="D305" i="12"/>
  <c r="D306" i="12"/>
  <c r="D307" i="12"/>
  <c r="D308" i="12"/>
  <c r="D309" i="12"/>
  <c r="D310" i="12"/>
  <c r="D311" i="12"/>
  <c r="D312" i="12"/>
  <c r="D313" i="12"/>
  <c r="D314" i="12"/>
  <c r="D315" i="12"/>
  <c r="D316" i="12"/>
  <c r="D317" i="12"/>
  <c r="D318" i="12"/>
  <c r="D319" i="12"/>
  <c r="D320" i="12"/>
  <c r="D321" i="12"/>
  <c r="D322" i="12"/>
  <c r="D323" i="12"/>
  <c r="D324" i="12"/>
  <c r="D325" i="12"/>
  <c r="D326" i="12"/>
  <c r="D327" i="12"/>
  <c r="D328" i="12"/>
  <c r="D329" i="12"/>
  <c r="D330" i="12"/>
  <c r="D331" i="12"/>
  <c r="D332" i="12"/>
  <c r="D333" i="12"/>
  <c r="D334" i="12"/>
  <c r="D335" i="12"/>
  <c r="D336" i="12"/>
  <c r="D337" i="12"/>
  <c r="D338" i="12"/>
  <c r="D339" i="12"/>
  <c r="D340" i="12"/>
  <c r="D341" i="12"/>
  <c r="D342" i="12"/>
  <c r="D343" i="12"/>
  <c r="D344" i="12"/>
  <c r="D345" i="12"/>
  <c r="D346" i="12"/>
  <c r="D347" i="12"/>
  <c r="D348" i="12"/>
  <c r="D349" i="12"/>
  <c r="D350" i="12"/>
  <c r="D351" i="12"/>
  <c r="D352" i="12"/>
  <c r="D353" i="12"/>
  <c r="D354" i="12"/>
  <c r="D355" i="12"/>
  <c r="D356" i="12"/>
  <c r="D357" i="12"/>
  <c r="D358" i="12"/>
  <c r="D359" i="12"/>
  <c r="D360" i="12"/>
  <c r="D11" i="12"/>
  <c r="C12" i="12"/>
  <c r="C13" i="12"/>
  <c r="C14" i="12"/>
  <c r="C15" i="12"/>
  <c r="C16" i="12"/>
  <c r="C17" i="12"/>
  <c r="C18" i="12"/>
  <c r="C19" i="12"/>
  <c r="C20" i="12"/>
  <c r="C21" i="12"/>
  <c r="C22" i="12"/>
  <c r="C23" i="12"/>
  <c r="C24" i="12"/>
  <c r="C25" i="12"/>
  <c r="C26" i="12"/>
  <c r="C27" i="12"/>
  <c r="C28" i="12"/>
  <c r="C29" i="12"/>
  <c r="C30" i="12"/>
  <c r="C31" i="12"/>
  <c r="C32" i="12"/>
  <c r="C33" i="12"/>
  <c r="C34" i="12"/>
  <c r="C35" i="12"/>
  <c r="C36" i="12"/>
  <c r="C37" i="12"/>
  <c r="C38" i="12"/>
  <c r="C39" i="12"/>
  <c r="C40" i="12"/>
  <c r="C41" i="12"/>
  <c r="C42" i="12"/>
  <c r="C43" i="12"/>
  <c r="C44" i="12"/>
  <c r="C45" i="12"/>
  <c r="C46" i="12"/>
  <c r="C47" i="12"/>
  <c r="C48" i="12"/>
  <c r="C49" i="12"/>
  <c r="C50" i="12"/>
  <c r="C51" i="12"/>
  <c r="C52" i="12"/>
  <c r="C53" i="12"/>
  <c r="C54" i="12"/>
  <c r="C55" i="12"/>
  <c r="C56" i="12"/>
  <c r="C57" i="12"/>
  <c r="C58" i="12"/>
  <c r="C59" i="12"/>
  <c r="C60" i="12"/>
  <c r="C61" i="12"/>
  <c r="C62" i="12"/>
  <c r="C63" i="12"/>
  <c r="C64" i="12"/>
  <c r="C65" i="12"/>
  <c r="C66" i="12"/>
  <c r="C67" i="12"/>
  <c r="C68" i="12"/>
  <c r="C69" i="12"/>
  <c r="C70" i="12"/>
  <c r="C71" i="12"/>
  <c r="C72" i="12"/>
  <c r="C73" i="12"/>
  <c r="C74" i="12"/>
  <c r="C75" i="12"/>
  <c r="C76" i="12"/>
  <c r="C77" i="12"/>
  <c r="C78" i="12"/>
  <c r="C79" i="12"/>
  <c r="C80" i="12"/>
  <c r="C81" i="12"/>
  <c r="C82" i="12"/>
  <c r="C83" i="12"/>
  <c r="C84" i="12"/>
  <c r="C85" i="12"/>
  <c r="C86" i="12"/>
  <c r="C87" i="12"/>
  <c r="C88" i="12"/>
  <c r="C89" i="12"/>
  <c r="C90" i="12"/>
  <c r="C91" i="12"/>
  <c r="C92" i="12"/>
  <c r="C93" i="12"/>
  <c r="C94" i="12"/>
  <c r="C95" i="12"/>
  <c r="C96" i="12"/>
  <c r="C97" i="12"/>
  <c r="C98" i="12"/>
  <c r="C99" i="12"/>
  <c r="C100" i="12"/>
  <c r="C101" i="12"/>
  <c r="C102" i="12"/>
  <c r="C103" i="12"/>
  <c r="C104" i="12"/>
  <c r="C105" i="12"/>
  <c r="C106" i="12"/>
  <c r="C107" i="12"/>
  <c r="C108" i="12"/>
  <c r="C109" i="12"/>
  <c r="C110" i="12"/>
  <c r="C111" i="12"/>
  <c r="C112" i="12"/>
  <c r="C113" i="12"/>
  <c r="C114" i="12"/>
  <c r="C115" i="12"/>
  <c r="C116" i="12"/>
  <c r="C117" i="12"/>
  <c r="C118" i="12"/>
  <c r="C119" i="12"/>
  <c r="C120" i="12"/>
  <c r="C121" i="12"/>
  <c r="C122" i="12"/>
  <c r="C123" i="12"/>
  <c r="C124" i="12"/>
  <c r="C125" i="12"/>
  <c r="C126" i="12"/>
  <c r="C127" i="12"/>
  <c r="C128" i="12"/>
  <c r="C129" i="12"/>
  <c r="C130" i="12"/>
  <c r="C131" i="12"/>
  <c r="C132" i="12"/>
  <c r="C133" i="12"/>
  <c r="C134" i="12"/>
  <c r="C135" i="12"/>
  <c r="C136" i="12"/>
  <c r="C137" i="12"/>
  <c r="C138" i="12"/>
  <c r="C139" i="12"/>
  <c r="C140" i="12"/>
  <c r="C141" i="12"/>
  <c r="C142" i="12"/>
  <c r="C143" i="12"/>
  <c r="C144" i="12"/>
  <c r="C145" i="12"/>
  <c r="C146" i="12"/>
  <c r="C147" i="12"/>
  <c r="C148" i="12"/>
  <c r="C149" i="12"/>
  <c r="C150" i="12"/>
  <c r="C151" i="12"/>
  <c r="C152" i="12"/>
  <c r="C153" i="12"/>
  <c r="C154" i="12"/>
  <c r="C155" i="12"/>
  <c r="C156" i="12"/>
  <c r="C157" i="12"/>
  <c r="C158" i="12"/>
  <c r="C159" i="12"/>
  <c r="C160" i="12"/>
  <c r="C161" i="12"/>
  <c r="C162" i="12"/>
  <c r="C163" i="12"/>
  <c r="C164" i="12"/>
  <c r="C165" i="12"/>
  <c r="C166" i="12"/>
  <c r="C167" i="12"/>
  <c r="C168" i="12"/>
  <c r="C169" i="12"/>
  <c r="C170" i="12"/>
  <c r="C171" i="12"/>
  <c r="C172" i="12"/>
  <c r="C173" i="12"/>
  <c r="C174" i="12"/>
  <c r="C175" i="12"/>
  <c r="C176" i="12"/>
  <c r="C177" i="12"/>
  <c r="C178" i="12"/>
  <c r="C179" i="12"/>
  <c r="C180" i="12"/>
  <c r="C181" i="12"/>
  <c r="C182" i="12"/>
  <c r="C183" i="12"/>
  <c r="C184" i="12"/>
  <c r="C185" i="12"/>
  <c r="C186" i="12"/>
  <c r="C187" i="12"/>
  <c r="C188" i="12"/>
  <c r="C189" i="12"/>
  <c r="C190" i="12"/>
  <c r="C191" i="12"/>
  <c r="C192" i="12"/>
  <c r="C193" i="12"/>
  <c r="C194" i="12"/>
  <c r="C195" i="12"/>
  <c r="C196" i="12"/>
  <c r="C197" i="12"/>
  <c r="C198" i="12"/>
  <c r="C199" i="12"/>
  <c r="C200" i="12"/>
  <c r="C201" i="12"/>
  <c r="C202" i="12"/>
  <c r="C203" i="12"/>
  <c r="C204" i="12"/>
  <c r="C205" i="12"/>
  <c r="C206" i="12"/>
  <c r="C207" i="12"/>
  <c r="C208" i="12"/>
  <c r="C209" i="12"/>
  <c r="C210" i="12"/>
  <c r="C211" i="12"/>
  <c r="C212" i="12"/>
  <c r="C213" i="12"/>
  <c r="C214" i="12"/>
  <c r="C215" i="12"/>
  <c r="C216" i="12"/>
  <c r="C217" i="12"/>
  <c r="C218" i="12"/>
  <c r="C219" i="12"/>
  <c r="C220" i="12"/>
  <c r="C221" i="12"/>
  <c r="C222" i="12"/>
  <c r="C223" i="12"/>
  <c r="C224" i="12"/>
  <c r="C225" i="12"/>
  <c r="C226" i="12"/>
  <c r="C227" i="12"/>
  <c r="C228" i="12"/>
  <c r="C229" i="12"/>
  <c r="C230" i="12"/>
  <c r="C231" i="12"/>
  <c r="C232" i="12"/>
  <c r="C233" i="12"/>
  <c r="C234" i="12"/>
  <c r="C235" i="12"/>
  <c r="C236" i="12"/>
  <c r="C237" i="12"/>
  <c r="C238" i="12"/>
  <c r="C239" i="12"/>
  <c r="C240" i="12"/>
  <c r="C241" i="12"/>
  <c r="C242" i="12"/>
  <c r="C243" i="12"/>
  <c r="C244" i="12"/>
  <c r="C245" i="12"/>
  <c r="C246" i="12"/>
  <c r="C247" i="12"/>
  <c r="C248" i="12"/>
  <c r="C249" i="12"/>
  <c r="C250" i="12"/>
  <c r="C251" i="12"/>
  <c r="C252" i="12"/>
  <c r="C253" i="12"/>
  <c r="C254" i="12"/>
  <c r="C255" i="12"/>
  <c r="C256" i="12"/>
  <c r="C257" i="12"/>
  <c r="C258" i="12"/>
  <c r="C259" i="12"/>
  <c r="C260" i="12"/>
  <c r="C261" i="12"/>
  <c r="C262" i="12"/>
  <c r="C263" i="12"/>
  <c r="C264" i="12"/>
  <c r="C265" i="12"/>
  <c r="C266" i="12"/>
  <c r="C267" i="12"/>
  <c r="C268" i="12"/>
  <c r="C269" i="12"/>
  <c r="C270" i="12"/>
  <c r="C271" i="12"/>
  <c r="C272" i="12"/>
  <c r="C273" i="12"/>
  <c r="C274" i="12"/>
  <c r="C275" i="12"/>
  <c r="C276" i="12"/>
  <c r="C277" i="12"/>
  <c r="C278" i="12"/>
  <c r="C279" i="12"/>
  <c r="C280" i="12"/>
  <c r="C281" i="12"/>
  <c r="C282" i="12"/>
  <c r="C283" i="12"/>
  <c r="C284" i="12"/>
  <c r="C285" i="12"/>
  <c r="C286" i="12"/>
  <c r="C287" i="12"/>
  <c r="C288" i="12"/>
  <c r="C289" i="12"/>
  <c r="C290" i="12"/>
  <c r="C291" i="12"/>
  <c r="C292" i="12"/>
  <c r="C293" i="12"/>
  <c r="C294" i="12"/>
  <c r="C295" i="12"/>
  <c r="C296" i="12"/>
  <c r="C297" i="12"/>
  <c r="C298" i="12"/>
  <c r="C299" i="12"/>
  <c r="C300" i="12"/>
  <c r="C301" i="12"/>
  <c r="C302" i="12"/>
  <c r="C303" i="12"/>
  <c r="C304" i="12"/>
  <c r="C305" i="12"/>
  <c r="C306" i="12"/>
  <c r="C307" i="12"/>
  <c r="C308" i="12"/>
  <c r="C309" i="12"/>
  <c r="C310" i="12"/>
  <c r="C311" i="12"/>
  <c r="C312" i="12"/>
  <c r="C313" i="12"/>
  <c r="C314" i="12"/>
  <c r="C315" i="12"/>
  <c r="C316" i="12"/>
  <c r="C317" i="12"/>
  <c r="C318" i="12"/>
  <c r="C319" i="12"/>
  <c r="C320" i="12"/>
  <c r="C321" i="12"/>
  <c r="C322" i="12"/>
  <c r="C323" i="12"/>
  <c r="C324" i="12"/>
  <c r="C325" i="12"/>
  <c r="C326" i="12"/>
  <c r="C327" i="12"/>
  <c r="C328" i="12"/>
  <c r="C329" i="12"/>
  <c r="C330" i="12"/>
  <c r="C331" i="12"/>
  <c r="C332" i="12"/>
  <c r="C333" i="12"/>
  <c r="C334" i="12"/>
  <c r="C335" i="12"/>
  <c r="C336" i="12"/>
  <c r="C337" i="12"/>
  <c r="C338" i="12"/>
  <c r="C339" i="12"/>
  <c r="C340" i="12"/>
  <c r="C341" i="12"/>
  <c r="C342" i="12"/>
  <c r="C343" i="12"/>
  <c r="C344" i="12"/>
  <c r="C345" i="12"/>
  <c r="C346" i="12"/>
  <c r="C347" i="12"/>
  <c r="C348" i="12"/>
  <c r="C349" i="12"/>
  <c r="C350" i="12"/>
  <c r="C351" i="12"/>
  <c r="C352" i="12"/>
  <c r="C353" i="12"/>
  <c r="C354" i="12"/>
  <c r="C355" i="12"/>
  <c r="C356" i="12"/>
  <c r="C357" i="12"/>
  <c r="C358" i="12"/>
  <c r="C359" i="12"/>
  <c r="C360" i="12"/>
  <c r="C11" i="12"/>
  <c r="B11" i="12"/>
  <c r="B8" i="12"/>
  <c r="B6" i="12"/>
  <c r="B3" i="12"/>
  <c r="B369" i="12" l="1"/>
  <c r="B370" i="12" s="1"/>
  <c r="B12" i="12"/>
  <c r="B27" i="3" l="1"/>
  <c r="B13" i="3"/>
  <c r="B14" i="3" s="1"/>
  <c r="B15" i="3" s="1"/>
  <c r="B16" i="3" s="1"/>
  <c r="B17" i="3" s="1"/>
  <c r="B18" i="3" s="1"/>
  <c r="B19" i="3" s="1"/>
  <c r="B20" i="3" s="1"/>
  <c r="B21" i="3" s="1"/>
  <c r="B22" i="3" s="1"/>
  <c r="B23" i="3" s="1"/>
  <c r="B24" i="3" s="1"/>
  <c r="B25" i="3" s="1"/>
  <c r="B26" i="3" s="1"/>
  <c r="C13" i="3"/>
  <c r="D13" i="3"/>
  <c r="E13" i="3" s="1"/>
  <c r="C14" i="3"/>
  <c r="D14" i="3"/>
  <c r="E14" i="3"/>
  <c r="C15" i="3"/>
  <c r="D15" i="3"/>
  <c r="E15" i="3" s="1"/>
  <c r="C16" i="3"/>
  <c r="D16" i="3"/>
  <c r="E16" i="3"/>
  <c r="C17" i="3"/>
  <c r="D17" i="3"/>
  <c r="E17" i="3" s="1"/>
  <c r="C18" i="3"/>
  <c r="D18" i="3"/>
  <c r="E18" i="3"/>
  <c r="C19" i="3"/>
  <c r="D19" i="3"/>
  <c r="E19" i="3" s="1"/>
  <c r="C20" i="3"/>
  <c r="D20" i="3"/>
  <c r="E20" i="3"/>
  <c r="C21" i="3"/>
  <c r="D21" i="3"/>
  <c r="E21" i="3" s="1"/>
  <c r="C22" i="3"/>
  <c r="D22" i="3"/>
  <c r="E22" i="3"/>
  <c r="C23" i="3"/>
  <c r="D23" i="3"/>
  <c r="E23" i="3" s="1"/>
  <c r="C24" i="3"/>
  <c r="D24" i="3"/>
  <c r="E24" i="3"/>
  <c r="C25" i="3"/>
  <c r="D25" i="3"/>
  <c r="E25" i="3" s="1"/>
  <c r="C26" i="3"/>
  <c r="D26" i="3"/>
  <c r="E26" i="3"/>
  <c r="C12" i="3"/>
  <c r="C11" i="3"/>
  <c r="E11" i="3" s="1"/>
  <c r="D12" i="3"/>
  <c r="B12" i="3"/>
  <c r="D11" i="3"/>
  <c r="B11" i="3"/>
  <c r="B6" i="3"/>
  <c r="B5" i="3"/>
  <c r="B8" i="3" s="1"/>
  <c r="B4" i="3"/>
  <c r="B3" i="3"/>
  <c r="B2" i="3"/>
  <c r="E12" i="3" l="1"/>
  <c r="D2" i="2"/>
  <c r="E6" i="2"/>
  <c r="F4" i="2"/>
  <c r="C3" i="2"/>
  <c r="I4" i="2" l="1"/>
  <c r="H3" i="2"/>
  <c r="I3" i="2" s="1"/>
  <c r="H4" i="2"/>
  <c r="H6" i="2"/>
  <c r="I6" i="2" s="1"/>
  <c r="H2" i="2"/>
  <c r="I2" i="2" s="1"/>
  <c r="H5" i="6" l="1"/>
  <c r="F18" i="6" s="1"/>
  <c r="G7" i="6"/>
  <c r="G8" i="6"/>
  <c r="G12" i="6"/>
  <c r="G13" i="6"/>
  <c r="G14" i="6"/>
  <c r="J8" i="5"/>
  <c r="J9" i="5" s="1"/>
  <c r="I12" i="5"/>
  <c r="I13" i="5"/>
  <c r="H9" i="6" l="1"/>
  <c r="H10" i="6" s="1"/>
  <c r="J14" i="5"/>
  <c r="J15" i="5" s="1"/>
  <c r="H15" i="6"/>
  <c r="E5" i="2"/>
  <c r="H5" i="2" s="1"/>
  <c r="I5" i="2" s="1"/>
  <c r="H16" i="6" l="1"/>
  <c r="J16" i="5"/>
  <c r="J17" i="5" s="1"/>
  <c r="G18" i="6" l="1"/>
  <c r="E25" i="6"/>
</calcChain>
</file>

<file path=xl/sharedStrings.xml><?xml version="1.0" encoding="utf-8"?>
<sst xmlns="http://schemas.openxmlformats.org/spreadsheetml/2006/main" count="289" uniqueCount="168">
  <si>
    <t>Instructions:</t>
  </si>
  <si>
    <t>To submit this assignment, please refer to the instructions in the course.</t>
  </si>
  <si>
    <t>Copyright © 2018 eCornell. All rights reserved. All other copyrights, trademarks, trade names, and logos are the sole property of their respective owners.</t>
  </si>
  <si>
    <t>Periods Per Year</t>
  </si>
  <si>
    <t>Annual Interest Rate</t>
  </si>
  <si>
    <t>Duration in Years</t>
  </si>
  <si>
    <t>Periodic Payment</t>
  </si>
  <si>
    <t>Present Value</t>
  </si>
  <si>
    <t>Future Value</t>
  </si>
  <si>
    <t>Total Payments</t>
  </si>
  <si>
    <t>Total Interest</t>
  </si>
  <si>
    <t>Loan 1</t>
  </si>
  <si>
    <t>Loan 2</t>
  </si>
  <si>
    <t>Loan 3</t>
  </si>
  <si>
    <t>Loan 4</t>
  </si>
  <si>
    <t>Loan 5</t>
  </si>
  <si>
    <t>Complete the table above to include the missing values using financial functions and formulas.</t>
  </si>
  <si>
    <t>Critera to select the best loan:</t>
  </si>
  <si>
    <t>Original Loan</t>
  </si>
  <si>
    <t>Loan Duration in Years</t>
  </si>
  <si>
    <t>Number of Periods per Year</t>
  </si>
  <si>
    <t>Ending Value of Loan</t>
  </si>
  <si>
    <t>Period</t>
  </si>
  <si>
    <t>Remaining Principal</t>
  </si>
  <si>
    <t>Interest Payment</t>
  </si>
  <si>
    <t>Principal Payment</t>
  </si>
  <si>
    <t>Ending Balance Due</t>
  </si>
  <si>
    <t>Haeger Book Shop, Inc.</t>
  </si>
  <si>
    <t>In the "Books" tab, write formulas in the Projections table to calculate Marginal Net Income accurately.</t>
  </si>
  <si>
    <t>Assumptions:</t>
  </si>
  <si>
    <t>Book Categories</t>
  </si>
  <si>
    <t>Projections:</t>
  </si>
  <si>
    <t>Text</t>
  </si>
  <si>
    <t>Self Help</t>
  </si>
  <si>
    <t>Novel</t>
  </si>
  <si>
    <t>Revenues</t>
  </si>
  <si>
    <t>Units sold</t>
  </si>
  <si>
    <t>Sales</t>
  </si>
  <si>
    <t>Unit sales price</t>
  </si>
  <si>
    <t>Variable Costs:</t>
  </si>
  <si>
    <t>Variable expenses (on a per unit basis)</t>
  </si>
  <si>
    <t>Manufacturing</t>
  </si>
  <si>
    <t>Variable Manufacturing Costs</t>
  </si>
  <si>
    <t>Distribution expense</t>
  </si>
  <si>
    <t>Distribution</t>
  </si>
  <si>
    <t>Total Variable Costs</t>
  </si>
  <si>
    <t>Fixed expenses</t>
  </si>
  <si>
    <t>Contribution margin</t>
  </si>
  <si>
    <t>Marketing</t>
  </si>
  <si>
    <t>Fixed expenses:</t>
  </si>
  <si>
    <t>Manufacturing Total</t>
  </si>
  <si>
    <t>Rent Total</t>
  </si>
  <si>
    <t>Other items</t>
  </si>
  <si>
    <t>Rent</t>
  </si>
  <si>
    <t>Marginal tax rate</t>
  </si>
  <si>
    <t>Total fixed expenses</t>
  </si>
  <si>
    <t>Income before taxes</t>
  </si>
  <si>
    <t>Estimated income tax expense</t>
  </si>
  <si>
    <t>Marginal net income</t>
  </si>
  <si>
    <t>SP18</t>
  </si>
  <si>
    <t>DYSON SNOW, INCORPORATED</t>
  </si>
  <si>
    <t>Revenue:</t>
  </si>
  <si>
    <t>SKIS</t>
  </si>
  <si>
    <t>Sales in units</t>
  </si>
  <si>
    <t>Sales Revenue</t>
  </si>
  <si>
    <t>Selling price per unit</t>
  </si>
  <si>
    <t>Variable Costs per Unit:</t>
  </si>
  <si>
    <t>Manufacturing Costs</t>
  </si>
  <si>
    <t>Fixed Costs:</t>
  </si>
  <si>
    <t>Selling and Administrative</t>
  </si>
  <si>
    <t>Total Fixed Costs</t>
  </si>
  <si>
    <t>Profit before taxes</t>
  </si>
  <si>
    <t>If Marketing Exp is:</t>
  </si>
  <si>
    <t>Then Units Sold is:</t>
  </si>
  <si>
    <t>Marketing Investment Impact on Revenue and Profit</t>
  </si>
  <si>
    <t>Daily Order Demand for Beverages - Simulaton</t>
  </si>
  <si>
    <t>Potential</t>
  </si>
  <si>
    <t>Probability of</t>
  </si>
  <si>
    <t>Orders for a sample 28-Day Period</t>
  </si>
  <si>
    <t>Beverage</t>
  </si>
  <si>
    <t>Late</t>
  </si>
  <si>
    <t>Day</t>
  </si>
  <si>
    <t>Product</t>
  </si>
  <si>
    <t>United States</t>
  </si>
  <si>
    <t>England</t>
  </si>
  <si>
    <t>Germany</t>
  </si>
  <si>
    <t>France</t>
  </si>
  <si>
    <t>China</t>
  </si>
  <si>
    <t>Demand Total (PBD)</t>
  </si>
  <si>
    <t>Orders</t>
  </si>
  <si>
    <t>Total Late</t>
  </si>
  <si>
    <t>Latte</t>
  </si>
  <si>
    <t>Tea</t>
  </si>
  <si>
    <t>In column H create a total for  beverages demanded on a given day.</t>
  </si>
  <si>
    <t>Espresso</t>
  </si>
  <si>
    <t>Summary Table</t>
  </si>
  <si>
    <t>Potential Total Late</t>
  </si>
  <si>
    <t>Cappuccino</t>
  </si>
  <si>
    <r>
      <t xml:space="preserve">Create a Scenario Report including all scenarios that shows the projected figures for Sales, Contribution Margin, Income before Taxes, and Marginal Net Income.  Using the summary, propose which Scenario should be used and justify your answer. 
</t>
    </r>
    <r>
      <rPr>
        <i/>
        <sz val="12"/>
        <color theme="1"/>
        <rFont val="Arial"/>
        <family val="2"/>
      </rPr>
      <t>Hint: Did you name cells?</t>
    </r>
  </si>
  <si>
    <t>Forecast for Sale of Skis</t>
  </si>
  <si>
    <t>Part 3a Instructions</t>
  </si>
  <si>
    <t>Part 3b Instructions</t>
  </si>
  <si>
    <t xml:space="preserve">Sometimes beverages take too long and are considered late. This happens between 2% and 5% of the time. In column I simulate the probability of beverages being late (percentage format 2 decimals). Not a whole number. </t>
  </si>
  <si>
    <t xml:space="preserve">In column J calculate a value for potential number of late beverages for each row (use Potential Beverage Demand Total x Probability of Late Orders). Round to the nearest whole number. </t>
  </si>
  <si>
    <t>Apply the following instructions to the data on the next tab, "Part 3a Data."</t>
  </si>
  <si>
    <t>Add the missing function in the assumptions section of the forecast to reflect accurate values for Sales Units when Marketing Expense is adjusted.</t>
  </si>
  <si>
    <t>Use these instructions to complete the activities and data tables on the following worksheet tab, "Part 2 Data."</t>
  </si>
  <si>
    <t>Marketing Investment and Price Adjustment Impact on Profit</t>
  </si>
  <si>
    <t xml:space="preserve">This is your course project. Make sure to save all progress often, as you will be submitting this project for review later.
Working through this project, you will have the opportunity to work with fictional scenarios and data in order to make business decisions and predictions.
In Part One of the project, you will analyze analyze data to select the most suitable loan to upgrade a company's hardware.
In Part Two of the project, you will create a scenario report for fictional company Haeger Book Shop Inc.
In Part Three of the project, you will combine all you have learned to assess business data, create and organize tables, and analyze best predictions to make a business decision whether to increase marketing expenses.
</t>
  </si>
  <si>
    <t xml:space="preserve">Imagine that your company has decided to upgrade hardware and software in your department. </t>
  </si>
  <si>
    <t xml:space="preserve">   Loan 4 should reflect a balloon payment of $10,000</t>
  </si>
  <si>
    <t xml:space="preserve">   The periodic payment should not be in excess of $5500</t>
  </si>
  <si>
    <t xml:space="preserve">   The loan should be paid off in 55 months or less</t>
  </si>
  <si>
    <t xml:space="preserve">   Total interest expense should not be greater than $8,000</t>
  </si>
  <si>
    <t xml:space="preserve">   Select the most suitable loan and create an amortization schedule in the next worksheet, "Part 1 Data."</t>
  </si>
  <si>
    <t>DYS544: Making Predictions and Forecasts with Data</t>
  </si>
  <si>
    <t>The Dyson School, Cornell University</t>
  </si>
  <si>
    <t>Course Project</t>
  </si>
  <si>
    <t>Making Predictions with Forecasts and Data</t>
  </si>
  <si>
    <t xml:space="preserve">Amortization Table </t>
  </si>
  <si>
    <t>Create a one-variable data table for changes in Marketing Expense to indicate how these changes will impact Sales Revenue and Profit before taxes. Be sure to relate different marketing investments to unit sales so both tables are accurate.</t>
  </si>
  <si>
    <r>
      <t>For each country (columns C-G) randomize an order volume (whole number) from 0-20.</t>
    </r>
    <r>
      <rPr>
        <sz val="12"/>
        <color rgb="FFFF0000"/>
        <rFont val="Arial"/>
        <family val="2"/>
      </rPr>
      <t xml:space="preserve"> </t>
    </r>
  </si>
  <si>
    <t>You have been given the loan information in the table above, but notice that each one is missing a key piece of data that will allow you to select the most suitable loan. The loan objective is to minimize interest even if it means a slightly higher periodic payment.</t>
  </si>
  <si>
    <t xml:space="preserve">Fill in the summary table to the right of the data with the potential total late orders (column J) by product type for all 28 days.Do not display decimal places. Reference the names in column M for efficiency. </t>
  </si>
  <si>
    <t xml:space="preserve">You are considering an increase in Marketing expense to increase our sale of jeans. We always sell exactly what we produce so an increase in marketing will definitely increase our sales. Given the data, create a two-variable data table varying Marketing Expense (same values as the last table) and varying Selling Price per unit from $300-$500 in increments of $25 to determine the impact on Profit Before Taxes. Label properly. </t>
  </si>
  <si>
    <t>Origional Loan</t>
  </si>
  <si>
    <t>Annual Interest</t>
  </si>
  <si>
    <t>Ending Value Loan</t>
  </si>
  <si>
    <t>Amortization Schedule</t>
  </si>
  <si>
    <t>Monthly Payment</t>
  </si>
  <si>
    <t>Remaining Principle</t>
  </si>
  <si>
    <t>Ending balance</t>
  </si>
  <si>
    <t xml:space="preserve">Haeger Books has three different lines of books, each sold independently with different markets and demands. Using the initial marketing costs and units sold in the spreadsheet, create a scenario called "Standard" as a baseline. </t>
  </si>
  <si>
    <t>Create three additional scenarios in which the marketing expenses and units sold change. The first new scenario is geared towards the novel line in which the marketing costs amount to $15,000 for text, $11,000 for self help, and $17,000 for novel. This first scenario should reflect units sold as 4200, 5500, and 5000 repsectively.</t>
  </si>
  <si>
    <t xml:space="preserve">Standard </t>
  </si>
  <si>
    <t>Scenario</t>
  </si>
  <si>
    <t>Unit Sold</t>
  </si>
  <si>
    <t>Novel-Line</t>
  </si>
  <si>
    <t>Text-Line</t>
  </si>
  <si>
    <t>Self-Help-Line</t>
  </si>
  <si>
    <t>A</t>
  </si>
  <si>
    <t>B</t>
  </si>
  <si>
    <t>C</t>
  </si>
  <si>
    <t>The next scenario is focused on the self help line in which the marketing costs are  $10,000 for text, $12,000 for self help, and $11,500 for novel. This second scenario should reflect untis sold as 3000, 6000, and 2000 respectively</t>
  </si>
  <si>
    <t xml:space="preserve"> The third scenario is focused on  the text line in which the marketing costs are  $20,000 for text, $9,000 for self help, and $15,500 for novel. This third scenario should reflect units sold as 5400, 4500 and 4000 respectively.  Name each scenario with the name of the line that they are focused on.</t>
  </si>
  <si>
    <t>UnitTx</t>
  </si>
  <si>
    <t>Unitself</t>
  </si>
  <si>
    <t>Unovel</t>
  </si>
  <si>
    <t>Mkttext</t>
  </si>
  <si>
    <t>Mktself</t>
  </si>
  <si>
    <t>Mktnovel</t>
  </si>
  <si>
    <t>CM</t>
  </si>
  <si>
    <t>IncPreTax</t>
  </si>
  <si>
    <t>NetInc</t>
  </si>
  <si>
    <t>Standard</t>
  </si>
  <si>
    <t>Created by Salome Adu-Gyamfi on 8/5/2020</t>
  </si>
  <si>
    <t>Created by Salome Adu-Gyamfi on 8/5/2020
Modified by Salome Adu-Gyamfi on 8/5/2020</t>
  </si>
  <si>
    <t>Scenario Summary</t>
  </si>
  <si>
    <t>Changing Cells:</t>
  </si>
  <si>
    <t>Current Values:</t>
  </si>
  <si>
    <t>Result Cells:</t>
  </si>
  <si>
    <t>Notes:  Current Values column represents values of changing cells at</t>
  </si>
  <si>
    <t>time Scenario Summary Report was created.  Changing cells for each</t>
  </si>
  <si>
    <t>scenario are highlighted in gray.</t>
  </si>
  <si>
    <t>Based on the above Scenario Summary with cell names, Unit sold and Marketing input, in addition to Sales, Cm, IncPreTax and Netinc, I proposed Novel-Line marketing expenditures.This is because I think it is the best out of all the other scenarios and it also exceeds the standard scinario with an estimated amount of $31,617.</t>
  </si>
  <si>
    <t>expected</t>
  </si>
  <si>
    <t>Expected</t>
  </si>
  <si>
    <t>Complete the following instructions in the data table on the following tab (Part 3b Data)Your Beverage Company is interested in Forcasting late orders. Each row represents an order day and is broken down by country where the orders originated.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</si>
</sst>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7">
    <numFmt numFmtId="7" formatCode="&quot;$&quot;#,##0.00_);\(&quot;$&quot;#,##0.00\)"/>
    <numFmt numFmtId="8" formatCode="&quot;$&quot;#,##0.00_);[Red]\(&quot;$&quot;#,##0.00\)"/>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0.0"/>
    <numFmt numFmtId="165" formatCode="_(* #,##0_);_(* \(#,##0\);_(* &quot;-&quot;??_);_(@_)"/>
    <numFmt numFmtId="166" formatCode="&quot;$&quot;#,##0.00"/>
    <numFmt numFmtId="167" formatCode="_(* #,##0.00_);_(* \(#,##0.00\);_(\ 0.00_);_(@_)"/>
    <numFmt numFmtId="168" formatCode="_(&quot;$&quot;* #,##0_);_(&quot;$&quot;* \(#,##0\);_(&quot;$&quot;* &quot;-&quot;??_);_(@_)"/>
    <numFmt numFmtId="169" formatCode="&quot;$&quot;#,##0"/>
    <numFmt numFmtId="170" formatCode="_(* #,##0_);_(* \(#,##0\);_(\ 0_);_(@_)"/>
    <numFmt numFmtId="171" formatCode="&quot;Marketing&quot;"/>
    <numFmt numFmtId="172" formatCode="_(* #,##0_);_(* \(#,##0\);_(* 0_);_(@_)"/>
    <numFmt numFmtId="173" formatCode="&quot;Sales&quot;"/>
    <numFmt numFmtId="174" formatCode="&quot;Profit&quot;"/>
  </numFmts>
  <fonts count="41" x14ac:knownFonts="1">
    <font>
      <sz val="12"/>
      <color theme="1"/>
      <name val="Calibri"/>
      <family val="2"/>
      <scheme val="minor"/>
    </font>
    <font>
      <sz val="11"/>
      <color theme="1"/>
      <name val="Calibri"/>
      <family val="2"/>
      <scheme val="minor"/>
    </font>
    <font>
      <sz val="12"/>
      <color theme="1"/>
      <name val="Calibri"/>
      <family val="2"/>
      <scheme val="minor"/>
    </font>
    <font>
      <sz val="14"/>
      <color theme="1"/>
      <name val="Arial"/>
      <family val="2"/>
    </font>
    <font>
      <sz val="12"/>
      <color theme="1"/>
      <name val="Arial"/>
      <family val="2"/>
    </font>
    <font>
      <b/>
      <sz val="18"/>
      <color theme="1"/>
      <name val="Arial"/>
      <family val="2"/>
    </font>
    <font>
      <b/>
      <sz val="16"/>
      <color theme="1"/>
      <name val="Arial"/>
      <family val="2"/>
    </font>
    <font>
      <b/>
      <sz val="14"/>
      <color theme="1"/>
      <name val="Arial"/>
      <family val="2"/>
    </font>
    <font>
      <b/>
      <i/>
      <sz val="14"/>
      <color theme="1"/>
      <name val="Arial"/>
      <family val="2"/>
    </font>
    <font>
      <sz val="11"/>
      <color rgb="FF5C5C5C"/>
      <name val="Arial"/>
      <family val="2"/>
    </font>
    <font>
      <sz val="10"/>
      <color theme="1"/>
      <name val="Arial"/>
      <family val="2"/>
    </font>
    <font>
      <b/>
      <sz val="12"/>
      <color theme="0"/>
      <name val="Calibri"/>
      <family val="2"/>
      <scheme val="minor"/>
    </font>
    <font>
      <sz val="11"/>
      <color theme="1"/>
      <name val="Calibri"/>
      <family val="2"/>
      <scheme val="minor"/>
    </font>
    <font>
      <sz val="12"/>
      <name val="Calibri"/>
      <family val="2"/>
      <scheme val="minor"/>
    </font>
    <font>
      <b/>
      <sz val="11"/>
      <color theme="1"/>
      <name val="Calibri"/>
      <family val="2"/>
      <scheme val="minor"/>
    </font>
    <font>
      <b/>
      <sz val="10"/>
      <name val="Arial"/>
      <family val="2"/>
    </font>
    <font>
      <sz val="9"/>
      <name val="Arial"/>
      <family val="2"/>
    </font>
    <font>
      <sz val="10"/>
      <name val="Arial"/>
      <family val="2"/>
    </font>
    <font>
      <b/>
      <sz val="12"/>
      <color theme="0"/>
      <name val="Arial"/>
      <family val="2"/>
    </font>
    <font>
      <b/>
      <sz val="12"/>
      <color theme="1"/>
      <name val="Arial"/>
      <family val="2"/>
    </font>
    <font>
      <b/>
      <sz val="12"/>
      <name val="Arial"/>
      <family val="2"/>
    </font>
    <font>
      <sz val="12"/>
      <name val="Arial"/>
      <family val="2"/>
    </font>
    <font>
      <b/>
      <sz val="14"/>
      <color theme="0"/>
      <name val="Arial"/>
      <family val="2"/>
    </font>
    <font>
      <sz val="11"/>
      <color theme="1"/>
      <name val="Arial"/>
      <family val="2"/>
    </font>
    <font>
      <sz val="12"/>
      <color theme="0"/>
      <name val="Arial"/>
      <family val="2"/>
    </font>
    <font>
      <sz val="14"/>
      <color theme="0"/>
      <name val="Arial"/>
      <family val="2"/>
    </font>
    <font>
      <sz val="12"/>
      <color rgb="FF000000"/>
      <name val="Arial"/>
      <family val="2"/>
    </font>
    <font>
      <i/>
      <sz val="12"/>
      <color theme="1"/>
      <name val="Arial"/>
      <family val="2"/>
    </font>
    <font>
      <u/>
      <sz val="12"/>
      <color theme="10"/>
      <name val="Calibri"/>
      <family val="2"/>
      <scheme val="minor"/>
    </font>
    <font>
      <u/>
      <sz val="12"/>
      <color theme="11"/>
      <name val="Calibri"/>
      <family val="2"/>
      <scheme val="minor"/>
    </font>
    <font>
      <b/>
      <sz val="11"/>
      <color theme="1"/>
      <name val="Arial"/>
      <family val="2"/>
    </font>
    <font>
      <i/>
      <sz val="12"/>
      <name val="Arial"/>
      <family val="2"/>
    </font>
    <font>
      <sz val="12"/>
      <name val="Arial"/>
      <family val="2"/>
    </font>
    <font>
      <sz val="12"/>
      <color rgb="FFFF0000"/>
      <name val="Arial"/>
      <family val="2"/>
    </font>
    <font>
      <sz val="8"/>
      <color rgb="FF393F47"/>
      <name val="Arial"/>
      <family val="2"/>
    </font>
    <font>
      <b/>
      <sz val="12"/>
      <color theme="1"/>
      <name val="Calibri"/>
      <family val="2"/>
      <scheme val="minor"/>
    </font>
    <font>
      <b/>
      <sz val="14"/>
      <color indexed="9"/>
      <name val="Calibri"/>
      <family val="2"/>
      <scheme val="minor"/>
    </font>
    <font>
      <b/>
      <sz val="12"/>
      <color indexed="8"/>
      <name val="Calibri"/>
      <family val="2"/>
      <scheme val="minor"/>
    </font>
    <font>
      <b/>
      <sz val="12"/>
      <color indexed="18"/>
      <name val="Calibri"/>
      <family val="2"/>
      <scheme val="minor"/>
    </font>
    <font>
      <sz val="11"/>
      <color indexed="9"/>
      <name val="Calibri"/>
      <family val="2"/>
      <scheme val="minor"/>
    </font>
    <font>
      <sz val="8"/>
      <color theme="1"/>
      <name val="Calibri"/>
      <family val="2"/>
      <scheme val="minor"/>
    </font>
  </fonts>
  <fills count="27">
    <fill>
      <patternFill patternType="none"/>
    </fill>
    <fill>
      <patternFill patternType="gray125"/>
    </fill>
    <fill>
      <patternFill patternType="solid">
        <fgColor theme="0" tint="-0.499984740745262"/>
        <bgColor indexed="64"/>
      </patternFill>
    </fill>
    <fill>
      <patternFill patternType="solid">
        <fgColor theme="0"/>
        <bgColor indexed="64"/>
      </patternFill>
    </fill>
    <fill>
      <patternFill patternType="solid">
        <fgColor rgb="FFD0202F"/>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theme="1" tint="0.34998626667073579"/>
        <bgColor indexed="64"/>
      </patternFill>
    </fill>
    <fill>
      <patternFill patternType="solid">
        <fgColor theme="7" tint="0.39997558519241921"/>
        <bgColor indexed="64"/>
      </patternFill>
    </fill>
    <fill>
      <patternFill patternType="solid">
        <fgColor theme="6" tint="0.39997558519241921"/>
        <bgColor indexed="64"/>
      </patternFill>
    </fill>
    <fill>
      <patternFill patternType="solid">
        <fgColor rgb="FF92D050"/>
        <bgColor indexed="64"/>
      </patternFill>
    </fill>
    <fill>
      <patternFill patternType="solid">
        <fgColor rgb="FFFFC000"/>
        <bgColor indexed="64"/>
      </patternFill>
    </fill>
    <fill>
      <patternFill patternType="solid">
        <fgColor theme="0" tint="-0.249977111117893"/>
        <bgColor indexed="64"/>
      </patternFill>
    </fill>
    <fill>
      <patternFill patternType="solid">
        <fgColor theme="5" tint="0.39997558519241921"/>
        <bgColor indexed="64"/>
      </patternFill>
    </fill>
    <fill>
      <patternFill patternType="solid">
        <fgColor theme="3" tint="0.79998168889431442"/>
        <bgColor indexed="64"/>
      </patternFill>
    </fill>
    <fill>
      <patternFill patternType="solid">
        <fgColor theme="6" tint="0.59999389629810485"/>
        <bgColor indexed="64"/>
      </patternFill>
    </fill>
    <fill>
      <patternFill patternType="solid">
        <fgColor indexed="20"/>
        <bgColor indexed="24"/>
      </patternFill>
    </fill>
    <fill>
      <patternFill patternType="solid">
        <fgColor indexed="22"/>
        <bgColor indexed="24"/>
      </patternFill>
    </fill>
    <fill>
      <patternFill patternType="solid">
        <fgColor indexed="22"/>
        <bgColor indexed="7"/>
      </patternFill>
    </fill>
    <fill>
      <patternFill patternType="solid">
        <fgColor theme="5" tint="0.79998168889431442"/>
        <bgColor indexed="64"/>
      </patternFill>
    </fill>
    <fill>
      <patternFill patternType="solid">
        <fgColor theme="2" tint="-9.9978637043366805E-2"/>
        <bgColor indexed="64"/>
      </patternFill>
    </fill>
    <fill>
      <patternFill patternType="solid">
        <fgColor theme="4" tint="0.79998168889431442"/>
        <bgColor indexed="64"/>
      </patternFill>
    </fill>
    <fill>
      <patternFill patternType="solid">
        <fgColor theme="6"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2"/>
        <bgColor indexed="64"/>
      </patternFill>
    </fill>
  </fills>
  <borders count="26">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diagonal/>
    </border>
    <border>
      <left style="medium">
        <color auto="1"/>
      </left>
      <right style="medium">
        <color auto="1"/>
      </right>
      <top style="medium">
        <color auto="1"/>
      </top>
      <bottom style="medium">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bottom style="thin">
        <color auto="1"/>
      </bottom>
      <diagonal/>
    </border>
    <border>
      <left style="thin">
        <color auto="1"/>
      </left>
      <right style="thin">
        <color auto="1"/>
      </right>
      <top/>
      <bottom style="thin">
        <color auto="1"/>
      </bottom>
      <diagonal/>
    </border>
    <border>
      <left/>
      <right/>
      <top/>
      <bottom style="thin">
        <color auto="1"/>
      </bottom>
      <diagonal/>
    </border>
    <border>
      <left/>
      <right/>
      <top/>
      <bottom style="medium">
        <color auto="1"/>
      </bottom>
      <diagonal/>
    </border>
    <border>
      <left/>
      <right/>
      <top style="thin">
        <color auto="1"/>
      </top>
      <bottom/>
      <diagonal/>
    </border>
    <border>
      <left/>
      <right style="thin">
        <color auto="1"/>
      </right>
      <top style="thin">
        <color auto="1"/>
      </top>
      <bottom/>
      <diagonal/>
    </border>
    <border>
      <left style="thin">
        <color auto="1"/>
      </left>
      <right style="thin">
        <color auto="1"/>
      </right>
      <top/>
      <bottom/>
      <diagonal/>
    </border>
    <border>
      <left/>
      <right style="thin">
        <color auto="1"/>
      </right>
      <top/>
      <bottom/>
      <diagonal/>
    </border>
    <border>
      <left style="thin">
        <color auto="1"/>
      </left>
      <right/>
      <top/>
      <bottom/>
      <diagonal/>
    </border>
    <border>
      <left style="thin">
        <color auto="1"/>
      </left>
      <right/>
      <top/>
      <bottom style="thin">
        <color auto="1"/>
      </bottom>
      <diagonal/>
    </border>
    <border>
      <left style="medium">
        <color auto="1"/>
      </left>
      <right style="thin">
        <color auto="1"/>
      </right>
      <top style="medium">
        <color auto="1"/>
      </top>
      <bottom style="medium">
        <color auto="1"/>
      </bottom>
      <diagonal/>
    </border>
    <border>
      <left/>
      <right/>
      <top style="thin">
        <color auto="1"/>
      </top>
      <bottom style="thin">
        <color auto="1"/>
      </bottom>
      <diagonal/>
    </border>
    <border>
      <left/>
      <right/>
      <top style="medium">
        <color indexed="64"/>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s>
  <cellStyleXfs count="12">
    <xf numFmtId="0" fontId="0" fillId="0" borderId="0"/>
    <xf numFmtId="0" fontId="12" fillId="0" borderId="0"/>
    <xf numFmtId="9" fontId="12" fillId="0" borderId="0" applyFont="0" applyFill="0" applyBorder="0" applyAlignment="0" applyProtection="0"/>
    <xf numFmtId="43" fontId="12" fillId="0" borderId="0" applyFont="0" applyFill="0" applyBorder="0" applyAlignment="0" applyProtection="0"/>
    <xf numFmtId="44" fontId="12" fillId="0" borderId="0" applyFon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44" fontId="2" fillId="0" borderId="0" applyFont="0" applyFill="0" applyBorder="0" applyAlignment="0" applyProtection="0"/>
    <xf numFmtId="43" fontId="2" fillId="0" borderId="0" applyFont="0" applyFill="0" applyBorder="0" applyAlignment="0" applyProtection="0"/>
    <xf numFmtId="9" fontId="2" fillId="0" borderId="0" applyFont="0" applyFill="0" applyBorder="0" applyAlignment="0" applyProtection="0"/>
  </cellStyleXfs>
  <cellXfs count="348">
    <xf numFmtId="0" fontId="0" fillId="0" borderId="0" xfId="0"/>
    <xf numFmtId="0" fontId="4" fillId="0" borderId="0" xfId="0" applyFont="1"/>
    <xf numFmtId="0" fontId="5" fillId="0" borderId="0" xfId="0" applyFont="1"/>
    <xf numFmtId="0" fontId="7" fillId="0" borderId="0" xfId="0" applyFont="1"/>
    <xf numFmtId="0" fontId="3" fillId="0" borderId="0" xfId="0" applyFont="1" applyAlignment="1">
      <alignment vertical="top" wrapText="1"/>
    </xf>
    <xf numFmtId="0" fontId="8" fillId="0" borderId="0" xfId="0" applyFont="1" applyAlignment="1">
      <alignment wrapText="1"/>
    </xf>
    <xf numFmtId="0" fontId="4" fillId="0" borderId="0" xfId="0" applyFont="1" applyAlignment="1">
      <alignment vertical="top" wrapText="1"/>
    </xf>
    <xf numFmtId="0" fontId="9" fillId="0" borderId="0" xfId="0" applyFont="1"/>
    <xf numFmtId="0" fontId="10" fillId="0" borderId="0" xfId="0" applyFont="1" applyAlignment="1">
      <alignment horizontal="right"/>
    </xf>
    <xf numFmtId="0" fontId="2" fillId="0" borderId="0" xfId="1" applyFont="1"/>
    <xf numFmtId="43" fontId="2" fillId="0" borderId="0" xfId="1" applyNumberFormat="1" applyFont="1"/>
    <xf numFmtId="0" fontId="13" fillId="0" borderId="1" xfId="1" applyFont="1" applyFill="1" applyBorder="1"/>
    <xf numFmtId="0" fontId="2" fillId="0" borderId="0" xfId="1" applyFont="1" applyFill="1"/>
    <xf numFmtId="0" fontId="12" fillId="0" borderId="0" xfId="1"/>
    <xf numFmtId="7" fontId="12" fillId="0" borderId="0" xfId="1" applyNumberFormat="1"/>
    <xf numFmtId="0" fontId="12" fillId="0" borderId="0" xfId="1" applyFill="1" applyAlignment="1">
      <alignment horizontal="center"/>
    </xf>
    <xf numFmtId="0" fontId="12" fillId="3" borderId="0" xfId="1" applyFill="1" applyBorder="1" applyAlignment="1">
      <alignment horizontal="left"/>
    </xf>
    <xf numFmtId="0" fontId="12" fillId="0" borderId="0" xfId="1" applyFill="1" applyAlignment="1">
      <alignment wrapText="1"/>
    </xf>
    <xf numFmtId="0" fontId="12" fillId="0" borderId="0" xfId="1" applyFill="1" applyAlignment="1">
      <alignment horizontal="left"/>
    </xf>
    <xf numFmtId="0" fontId="13" fillId="0" borderId="0" xfId="1" applyFont="1" applyFill="1" applyAlignment="1">
      <alignment wrapText="1"/>
    </xf>
    <xf numFmtId="0" fontId="11" fillId="0" borderId="0" xfId="1" applyFont="1" applyFill="1" applyAlignment="1">
      <alignment wrapText="1"/>
    </xf>
    <xf numFmtId="0" fontId="12" fillId="0" borderId="0" xfId="1" applyFill="1"/>
    <xf numFmtId="0" fontId="15" fillId="0" borderId="0" xfId="1" applyFont="1" applyFill="1" applyBorder="1" applyAlignment="1"/>
    <xf numFmtId="0" fontId="17" fillId="0" borderId="10" xfId="1" applyNumberFormat="1" applyFont="1" applyFill="1" applyBorder="1" applyAlignment="1">
      <alignment horizontal="center"/>
    </xf>
    <xf numFmtId="0" fontId="17" fillId="0" borderId="0" xfId="1" applyNumberFormat="1" applyFont="1" applyFill="1" applyBorder="1" applyAlignment="1">
      <alignment horizontal="center"/>
    </xf>
    <xf numFmtId="42" fontId="12" fillId="0" borderId="0" xfId="1" applyNumberFormat="1" applyFill="1" applyBorder="1"/>
    <xf numFmtId="41" fontId="12" fillId="0" borderId="0" xfId="1" applyNumberFormat="1" applyFill="1" applyBorder="1"/>
    <xf numFmtId="0" fontId="15" fillId="0" borderId="0" xfId="1" applyFont="1" applyFill="1"/>
    <xf numFmtId="171" fontId="17" fillId="0" borderId="10" xfId="1" applyNumberFormat="1" applyFont="1" applyFill="1" applyBorder="1"/>
    <xf numFmtId="166" fontId="12" fillId="0" borderId="10" xfId="1" applyNumberFormat="1" applyFill="1" applyBorder="1"/>
    <xf numFmtId="0" fontId="15" fillId="0" borderId="0" xfId="1" applyFont="1" applyFill="1" applyAlignment="1">
      <alignment horizontal="center" vertical="top"/>
    </xf>
    <xf numFmtId="0" fontId="17" fillId="0" borderId="0" xfId="1" applyFont="1" applyFill="1" applyAlignment="1">
      <alignment vertical="top" wrapText="1"/>
    </xf>
    <xf numFmtId="0" fontId="12" fillId="0" borderId="0" xfId="1" applyFill="1" applyAlignment="1">
      <alignment vertical="top"/>
    </xf>
    <xf numFmtId="0" fontId="13" fillId="0" borderId="0" xfId="1" applyFont="1"/>
    <xf numFmtId="0" fontId="13" fillId="0" borderId="0" xfId="1" applyFont="1" applyBorder="1"/>
    <xf numFmtId="0" fontId="13" fillId="0" borderId="0" xfId="1" applyFont="1" applyBorder="1" applyAlignment="1">
      <alignment vertical="center"/>
    </xf>
    <xf numFmtId="172" fontId="13" fillId="0" borderId="1" xfId="3" quotePrefix="1" applyNumberFormat="1" applyFont="1" applyFill="1" applyBorder="1"/>
    <xf numFmtId="10" fontId="13" fillId="0" borderId="1" xfId="2" quotePrefix="1" applyNumberFormat="1" applyFont="1" applyFill="1" applyBorder="1"/>
    <xf numFmtId="0" fontId="13" fillId="0" borderId="0" xfId="1" applyFont="1" applyAlignment="1">
      <alignment horizontal="left" wrapText="1"/>
    </xf>
    <xf numFmtId="0" fontId="13" fillId="0" borderId="0" xfId="1" applyFont="1" applyAlignment="1"/>
    <xf numFmtId="0" fontId="13" fillId="0" borderId="0" xfId="1" quotePrefix="1" applyFont="1"/>
    <xf numFmtId="0" fontId="13" fillId="0" borderId="0" xfId="1" applyNumberFormat="1" applyFont="1" applyAlignment="1">
      <alignment horizontal="center"/>
    </xf>
    <xf numFmtId="0" fontId="13" fillId="0" borderId="0" xfId="1" applyFont="1" applyAlignment="1">
      <alignment horizontal="center"/>
    </xf>
    <xf numFmtId="0" fontId="18" fillId="4" borderId="1" xfId="1" applyFont="1" applyFill="1" applyBorder="1" applyAlignment="1">
      <alignment horizontal="center"/>
    </xf>
    <xf numFmtId="0" fontId="4" fillId="0" borderId="1" xfId="1" applyFont="1" applyFill="1" applyBorder="1"/>
    <xf numFmtId="10" fontId="4" fillId="0" borderId="3" xfId="2" applyNumberFormat="1" applyFont="1" applyFill="1" applyBorder="1"/>
    <xf numFmtId="165" fontId="4" fillId="0" borderId="5" xfId="3" applyNumberFormat="1" applyFont="1" applyFill="1" applyBorder="1"/>
    <xf numFmtId="165" fontId="4" fillId="0" borderId="1" xfId="3" applyNumberFormat="1" applyFont="1" applyFill="1" applyBorder="1"/>
    <xf numFmtId="165" fontId="4" fillId="0" borderId="6" xfId="3" applyNumberFormat="1" applyFont="1" applyFill="1" applyBorder="1"/>
    <xf numFmtId="43" fontId="4" fillId="0" borderId="4" xfId="1" applyNumberFormat="1" applyFont="1" applyFill="1" applyBorder="1"/>
    <xf numFmtId="0" fontId="4" fillId="0" borderId="6" xfId="1" applyFont="1" applyFill="1" applyBorder="1"/>
    <xf numFmtId="1" fontId="4" fillId="0" borderId="7" xfId="1" applyNumberFormat="1" applyFont="1" applyFill="1" applyBorder="1"/>
    <xf numFmtId="165" fontId="4" fillId="0" borderId="2" xfId="3" applyNumberFormat="1" applyFont="1" applyFill="1" applyBorder="1"/>
    <xf numFmtId="0" fontId="21" fillId="0" borderId="1" xfId="1" applyFont="1" applyFill="1" applyBorder="1"/>
    <xf numFmtId="10" fontId="21" fillId="0" borderId="8" xfId="2" applyNumberFormat="1" applyFont="1" applyFill="1" applyBorder="1"/>
    <xf numFmtId="1" fontId="21" fillId="0" borderId="1" xfId="1" applyNumberFormat="1" applyFont="1" applyFill="1" applyBorder="1"/>
    <xf numFmtId="165" fontId="21" fillId="0" borderId="3" xfId="3" applyNumberFormat="1" applyFont="1" applyFill="1" applyBorder="1"/>
    <xf numFmtId="165" fontId="21" fillId="0" borderId="5" xfId="3" applyNumberFormat="1" applyFont="1" applyFill="1" applyBorder="1"/>
    <xf numFmtId="10" fontId="4" fillId="0" borderId="1" xfId="2" applyNumberFormat="1" applyFont="1" applyFill="1" applyBorder="1"/>
    <xf numFmtId="1" fontId="4" fillId="0" borderId="6" xfId="1" applyNumberFormat="1" applyFont="1" applyFill="1" applyBorder="1"/>
    <xf numFmtId="165" fontId="4" fillId="0" borderId="7" xfId="3" applyNumberFormat="1" applyFont="1" applyFill="1" applyBorder="1"/>
    <xf numFmtId="10" fontId="21" fillId="0" borderId="1" xfId="2" applyNumberFormat="1" applyFont="1" applyFill="1" applyBorder="1"/>
    <xf numFmtId="1" fontId="21" fillId="0" borderId="6" xfId="1" applyNumberFormat="1" applyFont="1" applyFill="1" applyBorder="1"/>
    <xf numFmtId="165" fontId="21" fillId="0" borderId="1" xfId="3" applyNumberFormat="1" applyFont="1" applyFill="1" applyBorder="1"/>
    <xf numFmtId="0" fontId="18" fillId="4" borderId="1" xfId="1" applyFont="1" applyFill="1" applyBorder="1" applyAlignment="1">
      <alignment horizontal="center" vertical="center"/>
    </xf>
    <xf numFmtId="0" fontId="18" fillId="4" borderId="2" xfId="1" applyFont="1" applyFill="1" applyBorder="1" applyAlignment="1">
      <alignment horizontal="center" vertical="center"/>
    </xf>
    <xf numFmtId="0" fontId="23" fillId="0" borderId="1" xfId="1" applyFont="1" applyBorder="1"/>
    <xf numFmtId="1" fontId="23" fillId="0" borderId="1" xfId="1" applyNumberFormat="1" applyFont="1" applyBorder="1"/>
    <xf numFmtId="44" fontId="4" fillId="0" borderId="1" xfId="4" applyFont="1" applyBorder="1"/>
    <xf numFmtId="0" fontId="23" fillId="2" borderId="1" xfId="1" applyFont="1" applyFill="1" applyBorder="1"/>
    <xf numFmtId="8" fontId="23" fillId="0" borderId="1" xfId="1" applyNumberFormat="1" applyFont="1" applyBorder="1"/>
    <xf numFmtId="0" fontId="4" fillId="2" borderId="1" xfId="1" applyFont="1" applyFill="1" applyBorder="1"/>
    <xf numFmtId="0" fontId="4" fillId="0" borderId="1" xfId="1" applyFont="1" applyBorder="1"/>
    <xf numFmtId="44" fontId="4" fillId="0" borderId="1" xfId="1" applyNumberFormat="1" applyFont="1" applyBorder="1"/>
    <xf numFmtId="7" fontId="4" fillId="0" borderId="1" xfId="1" applyNumberFormat="1" applyFont="1" applyBorder="1"/>
    <xf numFmtId="0" fontId="2" fillId="3" borderId="3" xfId="1" applyFont="1" applyFill="1" applyBorder="1"/>
    <xf numFmtId="0" fontId="2" fillId="3" borderId="11" xfId="1" applyFont="1" applyFill="1" applyBorder="1"/>
    <xf numFmtId="0" fontId="2" fillId="3" borderId="12" xfId="1" applyFont="1" applyFill="1" applyBorder="1"/>
    <xf numFmtId="0" fontId="19" fillId="5" borderId="1" xfId="1" applyFont="1" applyFill="1" applyBorder="1"/>
    <xf numFmtId="0" fontId="20" fillId="5" borderId="1" xfId="1" applyFont="1" applyFill="1" applyBorder="1"/>
    <xf numFmtId="0" fontId="4" fillId="0" borderId="0" xfId="1" applyFont="1"/>
    <xf numFmtId="165" fontId="4" fillId="3" borderId="0" xfId="3" applyNumberFormat="1" applyFont="1" applyFill="1" applyBorder="1" applyAlignment="1">
      <alignment horizontal="right"/>
    </xf>
    <xf numFmtId="0" fontId="4" fillId="3" borderId="0" xfId="1" applyFont="1" applyFill="1" applyBorder="1" applyAlignment="1">
      <alignment horizontal="left"/>
    </xf>
    <xf numFmtId="42" fontId="4" fillId="3" borderId="4" xfId="4" applyNumberFormat="1" applyFont="1" applyFill="1" applyBorder="1" applyAlignment="1">
      <alignment horizontal="center"/>
    </xf>
    <xf numFmtId="169" fontId="4" fillId="3" borderId="4" xfId="4" applyNumberFormat="1" applyFont="1" applyFill="1" applyBorder="1" applyAlignment="1">
      <alignment horizontal="center"/>
    </xf>
    <xf numFmtId="0" fontId="4" fillId="3" borderId="15" xfId="1" applyFont="1" applyFill="1" applyBorder="1" applyAlignment="1">
      <alignment wrapText="1"/>
    </xf>
    <xf numFmtId="0" fontId="20" fillId="3" borderId="15" xfId="1" applyFont="1" applyFill="1" applyBorder="1" applyAlignment="1">
      <alignment wrapText="1"/>
    </xf>
    <xf numFmtId="0" fontId="4" fillId="3" borderId="0" xfId="1" applyFont="1" applyFill="1" applyBorder="1" applyAlignment="1">
      <alignment horizontal="center"/>
    </xf>
    <xf numFmtId="0" fontId="4" fillId="3" borderId="14" xfId="1" applyFont="1" applyFill="1" applyBorder="1" applyAlignment="1">
      <alignment horizontal="center"/>
    </xf>
    <xf numFmtId="165" fontId="4" fillId="3" borderId="14" xfId="3" applyNumberFormat="1" applyFont="1" applyFill="1" applyBorder="1" applyAlignment="1">
      <alignment horizontal="right"/>
    </xf>
    <xf numFmtId="166" fontId="4" fillId="3" borderId="0" xfId="4" applyNumberFormat="1" applyFont="1" applyFill="1" applyBorder="1" applyAlignment="1">
      <alignment horizontal="right"/>
    </xf>
    <xf numFmtId="166" fontId="4" fillId="3" borderId="14" xfId="4" applyNumberFormat="1" applyFont="1" applyFill="1" applyBorder="1" applyAlignment="1">
      <alignment horizontal="right"/>
    </xf>
    <xf numFmtId="0" fontId="4" fillId="3" borderId="0" xfId="1" applyFont="1" applyFill="1" applyBorder="1" applyAlignment="1">
      <alignment horizontal="right"/>
    </xf>
    <xf numFmtId="0" fontId="4" fillId="3" borderId="14" xfId="1" applyFont="1" applyFill="1" applyBorder="1" applyAlignment="1">
      <alignment horizontal="right"/>
    </xf>
    <xf numFmtId="0" fontId="21" fillId="3" borderId="0" xfId="1" applyFont="1" applyFill="1" applyBorder="1" applyAlignment="1">
      <alignment horizontal="left"/>
    </xf>
    <xf numFmtId="169" fontId="26" fillId="3" borderId="0" xfId="1" applyNumberFormat="1" applyFont="1" applyFill="1" applyBorder="1" applyAlignment="1">
      <alignment horizontal="right"/>
    </xf>
    <xf numFmtId="169" fontId="26" fillId="3" borderId="14" xfId="1" applyNumberFormat="1" applyFont="1" applyFill="1" applyBorder="1" applyAlignment="1">
      <alignment horizontal="right"/>
    </xf>
    <xf numFmtId="169" fontId="4" fillId="3" borderId="14" xfId="4" applyNumberFormat="1" applyFont="1" applyFill="1" applyBorder="1" applyAlignment="1">
      <alignment horizontal="right"/>
    </xf>
    <xf numFmtId="9" fontId="4" fillId="3" borderId="14" xfId="2" applyNumberFormat="1" applyFont="1" applyFill="1" applyBorder="1" applyAlignment="1">
      <alignment horizontal="right"/>
    </xf>
    <xf numFmtId="168" fontId="4" fillId="3" borderId="14" xfId="4" applyNumberFormat="1" applyFont="1" applyFill="1" applyBorder="1" applyAlignment="1">
      <alignment horizontal="right"/>
    </xf>
    <xf numFmtId="0" fontId="12" fillId="3" borderId="15" xfId="1" applyFill="1" applyBorder="1" applyAlignment="1">
      <alignment wrapText="1"/>
    </xf>
    <xf numFmtId="0" fontId="12" fillId="3" borderId="0" xfId="1" applyFill="1" applyBorder="1" applyAlignment="1">
      <alignment horizontal="center"/>
    </xf>
    <xf numFmtId="0" fontId="12" fillId="3" borderId="14" xfId="1" applyFill="1" applyBorder="1" applyAlignment="1">
      <alignment horizontal="center"/>
    </xf>
    <xf numFmtId="0" fontId="12" fillId="3" borderId="16" xfId="1" applyFill="1" applyBorder="1" applyAlignment="1">
      <alignment wrapText="1"/>
    </xf>
    <xf numFmtId="0" fontId="12" fillId="3" borderId="9" xfId="1" applyFill="1" applyBorder="1" applyAlignment="1">
      <alignment horizontal="left"/>
    </xf>
    <xf numFmtId="0" fontId="12" fillId="3" borderId="9" xfId="1" applyFill="1" applyBorder="1" applyAlignment="1">
      <alignment horizontal="center"/>
    </xf>
    <xf numFmtId="0" fontId="12" fillId="3" borderId="7" xfId="1" applyFill="1" applyBorder="1" applyAlignment="1">
      <alignment horizontal="center"/>
    </xf>
    <xf numFmtId="0" fontId="4" fillId="3" borderId="15" xfId="1" applyFont="1" applyFill="1" applyBorder="1" applyAlignment="1">
      <alignment horizontal="left"/>
    </xf>
    <xf numFmtId="0" fontId="21" fillId="3" borderId="15" xfId="1" applyFont="1" applyFill="1" applyBorder="1" applyAlignment="1">
      <alignment horizontal="left"/>
    </xf>
    <xf numFmtId="42" fontId="4" fillId="3" borderId="14" xfId="4" applyNumberFormat="1" applyFont="1" applyFill="1" applyBorder="1" applyAlignment="1">
      <alignment horizontal="center"/>
    </xf>
    <xf numFmtId="167" fontId="4" fillId="3" borderId="0" xfId="1" applyNumberFormat="1" applyFont="1" applyFill="1" applyBorder="1" applyAlignment="1">
      <alignment horizontal="center"/>
    </xf>
    <xf numFmtId="41" fontId="4" fillId="3" borderId="14" xfId="3" applyNumberFormat="1" applyFont="1" applyFill="1" applyBorder="1" applyAlignment="1">
      <alignment horizontal="center"/>
    </xf>
    <xf numFmtId="0" fontId="4" fillId="3" borderId="16" xfId="1" applyFont="1" applyFill="1" applyBorder="1" applyAlignment="1">
      <alignment horizontal="left"/>
    </xf>
    <xf numFmtId="0" fontId="4" fillId="3" borderId="9" xfId="1" applyFont="1" applyFill="1" applyBorder="1" applyAlignment="1">
      <alignment horizontal="center"/>
    </xf>
    <xf numFmtId="42" fontId="4" fillId="3" borderId="5" xfId="4" applyNumberFormat="1" applyFont="1" applyFill="1" applyBorder="1" applyAlignment="1">
      <alignment horizontal="center"/>
    </xf>
    <xf numFmtId="0" fontId="22" fillId="4" borderId="6" xfId="1" applyFont="1" applyFill="1" applyBorder="1" applyAlignment="1">
      <alignment horizontal="center" vertical="center" wrapText="1"/>
    </xf>
    <xf numFmtId="0" fontId="25" fillId="4" borderId="18" xfId="1" applyFont="1" applyFill="1" applyBorder="1" applyAlignment="1">
      <alignment horizontal="center" vertical="center"/>
    </xf>
    <xf numFmtId="0" fontId="4" fillId="3" borderId="6" xfId="1" applyFont="1" applyFill="1" applyBorder="1" applyAlignment="1">
      <alignment wrapText="1"/>
    </xf>
    <xf numFmtId="0" fontId="4" fillId="3" borderId="18" xfId="1" applyFont="1" applyFill="1" applyBorder="1" applyAlignment="1">
      <alignment horizontal="left"/>
    </xf>
    <xf numFmtId="0" fontId="20" fillId="3" borderId="9" xfId="1" applyFont="1" applyFill="1" applyBorder="1" applyAlignment="1">
      <alignment horizontal="center" vertical="center"/>
    </xf>
    <xf numFmtId="0" fontId="20" fillId="3" borderId="7" xfId="1" applyFont="1" applyFill="1" applyBorder="1" applyAlignment="1">
      <alignment horizontal="center" vertical="center"/>
    </xf>
    <xf numFmtId="0" fontId="22" fillId="4" borderId="6" xfId="1" applyFont="1" applyFill="1" applyBorder="1" applyAlignment="1">
      <alignment horizontal="left" vertical="center"/>
    </xf>
    <xf numFmtId="0" fontId="22" fillId="4" borderId="18" xfId="1" applyFont="1" applyFill="1" applyBorder="1" applyAlignment="1">
      <alignment horizontal="center" vertical="center"/>
    </xf>
    <xf numFmtId="0" fontId="22" fillId="4" borderId="5" xfId="1" applyFont="1" applyFill="1" applyBorder="1" applyAlignment="1">
      <alignment horizontal="center" vertical="center"/>
    </xf>
    <xf numFmtId="169" fontId="12" fillId="0" borderId="0" xfId="1" applyNumberFormat="1" applyFill="1" applyAlignment="1">
      <alignment horizontal="center"/>
    </xf>
    <xf numFmtId="0" fontId="14" fillId="0" borderId="0" xfId="1" applyFont="1" applyFill="1" applyAlignment="1">
      <alignment vertical="center"/>
    </xf>
    <xf numFmtId="0" fontId="16" fillId="0" borderId="0" xfId="1" applyFont="1" applyFill="1" applyAlignment="1">
      <alignment vertical="top" wrapText="1"/>
    </xf>
    <xf numFmtId="0" fontId="23" fillId="0" borderId="0" xfId="1" applyFont="1" applyFill="1"/>
    <xf numFmtId="168" fontId="23" fillId="0" borderId="0" xfId="4" applyNumberFormat="1" applyFont="1" applyFill="1"/>
    <xf numFmtId="168" fontId="4" fillId="0" borderId="1" xfId="4" applyNumberFormat="1" applyFont="1" applyFill="1" applyBorder="1"/>
    <xf numFmtId="169" fontId="23" fillId="0" borderId="0" xfId="1" applyNumberFormat="1" applyFont="1" applyFill="1" applyBorder="1"/>
    <xf numFmtId="42" fontId="23" fillId="0" borderId="0" xfId="1" applyNumberFormat="1" applyFont="1" applyFill="1" applyBorder="1"/>
    <xf numFmtId="41" fontId="23" fillId="0" borderId="0" xfId="1" applyNumberFormat="1" applyFont="1" applyFill="1" applyBorder="1"/>
    <xf numFmtId="0" fontId="30" fillId="0" borderId="0" xfId="1" applyFont="1" applyFill="1" applyAlignment="1">
      <alignment vertical="center"/>
    </xf>
    <xf numFmtId="0" fontId="20" fillId="0" borderId="1" xfId="1" applyFont="1" applyFill="1" applyBorder="1"/>
    <xf numFmtId="0" fontId="20" fillId="0" borderId="2" xfId="1" applyFont="1" applyFill="1" applyBorder="1" applyAlignment="1">
      <alignment horizontal="center"/>
    </xf>
    <xf numFmtId="0" fontId="21" fillId="0" borderId="1" xfId="1" applyFont="1" applyFill="1" applyBorder="1" applyAlignment="1">
      <alignment horizontal="left" indent="1"/>
    </xf>
    <xf numFmtId="0" fontId="21" fillId="0" borderId="6" xfId="1" applyFont="1" applyFill="1" applyBorder="1" applyAlignment="1">
      <alignment horizontal="left" wrapText="1"/>
    </xf>
    <xf numFmtId="0" fontId="21" fillId="0" borderId="1" xfId="1" applyFont="1" applyFill="1" applyBorder="1" applyAlignment="1">
      <alignment horizontal="left" indent="2"/>
    </xf>
    <xf numFmtId="0" fontId="4" fillId="0" borderId="8" xfId="1" applyFont="1" applyFill="1" applyBorder="1"/>
    <xf numFmtId="0" fontId="4" fillId="0" borderId="1" xfId="1" applyFont="1" applyFill="1" applyBorder="1" applyAlignment="1">
      <alignment horizontal="left"/>
    </xf>
    <xf numFmtId="44" fontId="4" fillId="0" borderId="1" xfId="4" applyFont="1" applyFill="1" applyBorder="1"/>
    <xf numFmtId="0" fontId="20" fillId="0" borderId="1" xfId="1" applyFont="1" applyFill="1" applyBorder="1" applyAlignment="1">
      <alignment horizontal="left"/>
    </xf>
    <xf numFmtId="0" fontId="21" fillId="0" borderId="1" xfId="1" applyFont="1" applyFill="1" applyBorder="1" applyAlignment="1">
      <alignment horizontal="left"/>
    </xf>
    <xf numFmtId="0" fontId="21" fillId="0" borderId="1" xfId="1" applyFont="1" applyFill="1" applyBorder="1" applyAlignment="1"/>
    <xf numFmtId="0" fontId="15" fillId="0" borderId="0" xfId="1" applyFont="1" applyFill="1" applyBorder="1" applyAlignment="1">
      <alignment vertical="center"/>
    </xf>
    <xf numFmtId="0" fontId="20" fillId="0" borderId="1" xfId="1" applyFont="1" applyFill="1" applyBorder="1" applyAlignment="1">
      <alignment horizontal="center" wrapText="1"/>
    </xf>
    <xf numFmtId="0" fontId="21" fillId="0" borderId="1" xfId="1" applyFont="1" applyFill="1" applyBorder="1" applyAlignment="1">
      <alignment horizontal="center"/>
    </xf>
    <xf numFmtId="167" fontId="4" fillId="0" borderId="1" xfId="3" applyNumberFormat="1" applyFont="1" applyFill="1" applyBorder="1"/>
    <xf numFmtId="165" fontId="4" fillId="0" borderId="1" xfId="1" applyNumberFormat="1" applyFont="1" applyFill="1" applyBorder="1"/>
    <xf numFmtId="167" fontId="4" fillId="0" borderId="1" xfId="1" applyNumberFormat="1" applyFont="1" applyFill="1" applyBorder="1"/>
    <xf numFmtId="0" fontId="4" fillId="0" borderId="1" xfId="1" applyFont="1" applyFill="1" applyBorder="1" applyAlignment="1">
      <alignment horizontal="left" indent="1"/>
    </xf>
    <xf numFmtId="42" fontId="4" fillId="0" borderId="1" xfId="4" applyNumberFormat="1" applyFont="1" applyFill="1" applyBorder="1"/>
    <xf numFmtId="41" fontId="4" fillId="0" borderId="1" xfId="1" applyNumberFormat="1" applyFont="1" applyFill="1" applyBorder="1"/>
    <xf numFmtId="170" fontId="4" fillId="0" borderId="1" xfId="3" applyNumberFormat="1" applyFont="1" applyFill="1" applyBorder="1"/>
    <xf numFmtId="170" fontId="4" fillId="0" borderId="1" xfId="4" applyNumberFormat="1" applyFont="1" applyFill="1" applyBorder="1"/>
    <xf numFmtId="0" fontId="21" fillId="6" borderId="1" xfId="1" applyFont="1" applyFill="1" applyBorder="1" applyAlignment="1">
      <alignment vertical="center"/>
    </xf>
    <xf numFmtId="0" fontId="21" fillId="6" borderId="8" xfId="1" applyNumberFormat="1" applyFont="1" applyFill="1" applyBorder="1" applyAlignment="1">
      <alignment horizontal="center" vertical="center" wrapText="1"/>
    </xf>
    <xf numFmtId="0" fontId="21" fillId="6" borderId="8" xfId="1" applyFont="1" applyFill="1" applyBorder="1" applyAlignment="1">
      <alignment horizontal="center" vertical="center"/>
    </xf>
    <xf numFmtId="0" fontId="21" fillId="6" borderId="8" xfId="1" applyFont="1" applyFill="1" applyBorder="1" applyAlignment="1">
      <alignment vertical="center"/>
    </xf>
    <xf numFmtId="0" fontId="21" fillId="6" borderId="2" xfId="1" applyNumberFormat="1" applyFont="1" applyFill="1" applyBorder="1" applyAlignment="1">
      <alignment horizontal="center" vertical="center"/>
    </xf>
    <xf numFmtId="0" fontId="21" fillId="6" borderId="2" xfId="1" applyFont="1" applyFill="1" applyBorder="1" applyAlignment="1">
      <alignment horizontal="center" vertical="center"/>
    </xf>
    <xf numFmtId="0" fontId="21" fillId="6" borderId="2" xfId="1" applyFont="1" applyFill="1" applyBorder="1" applyAlignment="1">
      <alignment horizontal="center"/>
    </xf>
    <xf numFmtId="0" fontId="21" fillId="6" borderId="13" xfId="1" applyNumberFormat="1" applyFont="1" applyFill="1" applyBorder="1" applyAlignment="1">
      <alignment horizontal="center" vertical="center"/>
    </xf>
    <xf numFmtId="0" fontId="21" fillId="6" borderId="13" xfId="1" applyFont="1" applyFill="1" applyBorder="1" applyAlignment="1">
      <alignment horizontal="center" vertical="center"/>
    </xf>
    <xf numFmtId="0" fontId="0" fillId="3" borderId="0" xfId="0" applyFill="1"/>
    <xf numFmtId="0" fontId="24" fillId="7" borderId="15" xfId="1" applyFont="1" applyFill="1" applyBorder="1"/>
    <xf numFmtId="0" fontId="24" fillId="7" borderId="14" xfId="1" applyFont="1" applyFill="1" applyBorder="1" applyAlignment="1">
      <alignment wrapText="1"/>
    </xf>
    <xf numFmtId="0" fontId="6" fillId="0" borderId="0" xfId="0" applyFont="1" applyBorder="1"/>
    <xf numFmtId="10" fontId="4" fillId="8" borderId="4" xfId="2" applyNumberFormat="1" applyFont="1" applyFill="1" applyBorder="1"/>
    <xf numFmtId="164" fontId="4" fillId="8" borderId="4" xfId="1" applyNumberFormat="1" applyFont="1" applyFill="1" applyBorder="1"/>
    <xf numFmtId="165" fontId="4" fillId="8" borderId="4" xfId="3" applyNumberFormat="1" applyFont="1" applyFill="1" applyBorder="1"/>
    <xf numFmtId="165" fontId="21" fillId="8" borderId="4" xfId="3" applyNumberFormat="1" applyFont="1" applyFill="1" applyBorder="1"/>
    <xf numFmtId="44" fontId="4" fillId="0" borderId="7" xfId="9" applyFont="1" applyFill="1" applyBorder="1"/>
    <xf numFmtId="0" fontId="34" fillId="0" borderId="0" xfId="0" applyFont="1"/>
    <xf numFmtId="0" fontId="34" fillId="0" borderId="0" xfId="0" applyFont="1" applyAlignment="1">
      <alignment wrapText="1"/>
    </xf>
    <xf numFmtId="2" fontId="0" fillId="0" borderId="0" xfId="0" applyNumberFormat="1"/>
    <xf numFmtId="44" fontId="0" fillId="0" borderId="0" xfId="9" applyFont="1"/>
    <xf numFmtId="8" fontId="0" fillId="0" borderId="0" xfId="0" applyNumberFormat="1"/>
    <xf numFmtId="0" fontId="35" fillId="0" borderId="0" xfId="0" applyFont="1"/>
    <xf numFmtId="44" fontId="0" fillId="0" borderId="0" xfId="0" applyNumberFormat="1"/>
    <xf numFmtId="0" fontId="12" fillId="0" borderId="0" xfId="1" applyAlignment="1">
      <alignment horizontal="center"/>
    </xf>
    <xf numFmtId="168" fontId="4" fillId="3" borderId="0" xfId="9" applyNumberFormat="1" applyFont="1" applyFill="1" applyBorder="1" applyAlignment="1">
      <alignment horizontal="center"/>
    </xf>
    <xf numFmtId="168" fontId="4" fillId="3" borderId="9" xfId="9" applyNumberFormat="1" applyFont="1" applyFill="1" applyBorder="1" applyAlignment="1">
      <alignment horizontal="center"/>
    </xf>
    <xf numFmtId="168" fontId="4" fillId="3" borderId="7" xfId="9" applyNumberFormat="1" applyFont="1" applyFill="1" applyBorder="1" applyAlignment="1">
      <alignment horizontal="center"/>
    </xf>
    <xf numFmtId="168" fontId="4" fillId="3" borderId="14" xfId="9" applyNumberFormat="1" applyFont="1" applyFill="1" applyBorder="1" applyAlignment="1">
      <alignment horizontal="center"/>
    </xf>
    <xf numFmtId="0" fontId="1" fillId="0" borderId="0" xfId="1" applyFont="1" applyFill="1" applyAlignment="1">
      <alignment wrapText="1"/>
    </xf>
    <xf numFmtId="0" fontId="1" fillId="0" borderId="0" xfId="1" applyFont="1" applyFill="1" applyAlignment="1">
      <alignment horizontal="left"/>
    </xf>
    <xf numFmtId="0" fontId="1" fillId="0" borderId="0" xfId="1" applyFont="1" applyFill="1" applyAlignment="1">
      <alignment horizontal="center"/>
    </xf>
    <xf numFmtId="0" fontId="1" fillId="0" borderId="0" xfId="1" applyFont="1" applyAlignment="1">
      <alignment horizontal="center"/>
    </xf>
    <xf numFmtId="169" fontId="4" fillId="3" borderId="0" xfId="3" applyNumberFormat="1" applyFont="1" applyFill="1" applyBorder="1" applyAlignment="1">
      <alignment horizontal="right"/>
    </xf>
    <xf numFmtId="169" fontId="4" fillId="3" borderId="14" xfId="3" applyNumberFormat="1" applyFont="1" applyFill="1" applyBorder="1" applyAlignment="1">
      <alignment horizontal="right"/>
    </xf>
    <xf numFmtId="169" fontId="4" fillId="3" borderId="0" xfId="9" applyNumberFormat="1" applyFont="1" applyFill="1" applyBorder="1" applyAlignment="1">
      <alignment horizontal="right"/>
    </xf>
    <xf numFmtId="169" fontId="4" fillId="3" borderId="14" xfId="9" applyNumberFormat="1" applyFont="1" applyFill="1" applyBorder="1" applyAlignment="1">
      <alignment horizontal="right"/>
    </xf>
    <xf numFmtId="168" fontId="12" fillId="0" borderId="0" xfId="9" applyNumberFormat="1" applyFont="1" applyFill="1" applyAlignment="1">
      <alignment horizontal="left"/>
    </xf>
    <xf numFmtId="170" fontId="4" fillId="3" borderId="0" xfId="1" applyNumberFormat="1" applyFont="1" applyFill="1" applyBorder="1" applyAlignment="1">
      <alignment horizontal="center"/>
    </xf>
    <xf numFmtId="168" fontId="4" fillId="3" borderId="5" xfId="9" applyNumberFormat="1" applyFont="1" applyFill="1" applyBorder="1" applyAlignment="1">
      <alignment horizontal="center"/>
    </xf>
    <xf numFmtId="42" fontId="19" fillId="15" borderId="17" xfId="4" applyNumberFormat="1" applyFont="1" applyFill="1" applyBorder="1" applyAlignment="1">
      <alignment horizontal="center"/>
    </xf>
    <xf numFmtId="168" fontId="19" fillId="15" borderId="14" xfId="4" applyNumberFormat="1" applyFont="1" applyFill="1" applyBorder="1" applyAlignment="1">
      <alignment horizontal="center"/>
    </xf>
    <xf numFmtId="168" fontId="19" fillId="15" borderId="14" xfId="9" applyNumberFormat="1" applyFont="1" applyFill="1" applyBorder="1" applyAlignment="1">
      <alignment horizontal="center"/>
    </xf>
    <xf numFmtId="42" fontId="19" fillId="15" borderId="5" xfId="4" applyNumberFormat="1" applyFont="1" applyFill="1" applyBorder="1" applyAlignment="1">
      <alignment horizontal="center"/>
    </xf>
    <xf numFmtId="42" fontId="0" fillId="0" borderId="0" xfId="0" applyNumberFormat="1"/>
    <xf numFmtId="0" fontId="0" fillId="0" borderId="0" xfId="0" applyFill="1" applyBorder="1" applyAlignment="1"/>
    <xf numFmtId="165" fontId="0" fillId="0" borderId="0" xfId="0" applyNumberFormat="1" applyFill="1" applyBorder="1" applyAlignment="1"/>
    <xf numFmtId="169" fontId="0" fillId="0" borderId="0" xfId="0" applyNumberFormat="1" applyFill="1" applyBorder="1" applyAlignment="1"/>
    <xf numFmtId="42" fontId="0" fillId="0" borderId="0" xfId="0" applyNumberFormat="1" applyFill="1" applyBorder="1" applyAlignment="1"/>
    <xf numFmtId="168" fontId="0" fillId="0" borderId="0" xfId="0" applyNumberFormat="1" applyFill="1" applyBorder="1" applyAlignment="1"/>
    <xf numFmtId="42" fontId="0" fillId="0" borderId="10" xfId="0" applyNumberFormat="1" applyFill="1" applyBorder="1" applyAlignment="1"/>
    <xf numFmtId="0" fontId="36" fillId="16" borderId="9" xfId="0" applyFont="1" applyFill="1" applyBorder="1" applyAlignment="1">
      <alignment horizontal="left"/>
    </xf>
    <xf numFmtId="0" fontId="36" fillId="16" borderId="19" xfId="0" applyFont="1" applyFill="1" applyBorder="1" applyAlignment="1">
      <alignment horizontal="left"/>
    </xf>
    <xf numFmtId="0" fontId="0" fillId="0" borderId="18" xfId="0" applyFill="1" applyBorder="1" applyAlignment="1"/>
    <xf numFmtId="0" fontId="37" fillId="17" borderId="0" xfId="0" applyFont="1" applyFill="1" applyBorder="1" applyAlignment="1">
      <alignment horizontal="left"/>
    </xf>
    <xf numFmtId="0" fontId="38" fillId="17" borderId="18" xfId="0" applyFont="1" applyFill="1" applyBorder="1" applyAlignment="1">
      <alignment horizontal="left"/>
    </xf>
    <xf numFmtId="0" fontId="37" fillId="17" borderId="10" xfId="0" applyFont="1" applyFill="1" applyBorder="1" applyAlignment="1">
      <alignment horizontal="left"/>
    </xf>
    <xf numFmtId="0" fontId="39" fillId="16" borderId="19" xfId="0" applyFont="1" applyFill="1" applyBorder="1" applyAlignment="1">
      <alignment horizontal="right"/>
    </xf>
    <xf numFmtId="0" fontId="39" fillId="16" borderId="9" xfId="0" applyFont="1" applyFill="1" applyBorder="1" applyAlignment="1">
      <alignment horizontal="right"/>
    </xf>
    <xf numFmtId="165" fontId="0" fillId="18" borderId="0" xfId="0" applyNumberFormat="1" applyFill="1" applyBorder="1" applyAlignment="1"/>
    <xf numFmtId="169" fontId="0" fillId="18" borderId="0" xfId="0" applyNumberFormat="1" applyFill="1" applyBorder="1" applyAlignment="1"/>
    <xf numFmtId="0" fontId="40" fillId="0" borderId="0" xfId="0" applyFont="1" applyFill="1" applyBorder="1" applyAlignment="1">
      <alignment vertical="top" wrapText="1"/>
    </xf>
    <xf numFmtId="0" fontId="0" fillId="0" borderId="0" xfId="0" applyAlignment="1">
      <alignment horizontal="center"/>
    </xf>
    <xf numFmtId="168" fontId="4" fillId="0" borderId="4" xfId="3" applyNumberFormat="1" applyFont="1" applyFill="1" applyBorder="1" applyAlignment="1">
      <alignment horizontal="right" vertical="center"/>
    </xf>
    <xf numFmtId="173" fontId="17" fillId="0" borderId="10" xfId="10" applyNumberFormat="1" applyFont="1" applyFill="1" applyBorder="1" applyAlignment="1">
      <alignment horizontal="center"/>
    </xf>
    <xf numFmtId="174" fontId="17" fillId="0" borderId="10" xfId="10" applyNumberFormat="1" applyFont="1" applyFill="1" applyBorder="1" applyAlignment="1">
      <alignment horizontal="center"/>
    </xf>
    <xf numFmtId="42" fontId="23" fillId="24" borderId="0" xfId="1" applyNumberFormat="1" applyFont="1" applyFill="1" applyBorder="1"/>
    <xf numFmtId="41" fontId="23" fillId="24" borderId="0" xfId="1" applyNumberFormat="1" applyFont="1" applyFill="1" applyBorder="1"/>
    <xf numFmtId="42" fontId="12" fillId="24" borderId="0" xfId="1" applyNumberFormat="1" applyFill="1" applyBorder="1"/>
    <xf numFmtId="41" fontId="12" fillId="24" borderId="0" xfId="1" applyNumberFormat="1" applyFill="1" applyBorder="1"/>
    <xf numFmtId="0" fontId="0" fillId="3" borderId="0" xfId="0" applyFill="1" applyAlignment="1">
      <alignment horizontal="center"/>
    </xf>
    <xf numFmtId="172" fontId="13" fillId="0" borderId="0" xfId="1" applyNumberFormat="1" applyFont="1" applyAlignment="1">
      <alignment horizontal="center"/>
    </xf>
    <xf numFmtId="172" fontId="13" fillId="0" borderId="1" xfId="1" applyNumberFormat="1" applyFont="1" applyFill="1" applyBorder="1" applyAlignment="1">
      <alignment horizontal="center"/>
    </xf>
    <xf numFmtId="10" fontId="13" fillId="0" borderId="0" xfId="11" applyNumberFormat="1" applyFont="1" applyAlignment="1">
      <alignment horizontal="center"/>
    </xf>
    <xf numFmtId="10" fontId="13" fillId="0" borderId="0" xfId="1" applyNumberFormat="1" applyFont="1"/>
    <xf numFmtId="43" fontId="13" fillId="0" borderId="1" xfId="1" quotePrefix="1" applyNumberFormat="1" applyFont="1" applyFill="1" applyBorder="1"/>
    <xf numFmtId="0" fontId="21" fillId="0" borderId="20" xfId="1" applyFont="1" applyFill="1" applyBorder="1"/>
    <xf numFmtId="1" fontId="21" fillId="0" borderId="21" xfId="1" quotePrefix="1" applyNumberFormat="1" applyFont="1" applyFill="1" applyBorder="1"/>
    <xf numFmtId="0" fontId="21" fillId="0" borderId="22" xfId="1" applyFont="1" applyFill="1" applyBorder="1"/>
    <xf numFmtId="1" fontId="21" fillId="0" borderId="23" xfId="1" quotePrefix="1" applyNumberFormat="1" applyFont="1" applyFill="1" applyBorder="1"/>
    <xf numFmtId="0" fontId="21" fillId="0" borderId="24" xfId="1" applyFont="1" applyFill="1" applyBorder="1"/>
    <xf numFmtId="1" fontId="21" fillId="0" borderId="25" xfId="1" quotePrefix="1" applyNumberFormat="1" applyFont="1" applyFill="1" applyBorder="1"/>
    <xf numFmtId="43" fontId="13" fillId="14" borderId="1" xfId="1" quotePrefix="1" applyNumberFormat="1" applyFont="1" applyFill="1" applyBorder="1"/>
    <xf numFmtId="1" fontId="13" fillId="14" borderId="0" xfId="1" applyNumberFormat="1" applyFont="1" applyFill="1"/>
    <xf numFmtId="1" fontId="13" fillId="20" borderId="0" xfId="1" applyNumberFormat="1" applyFont="1" applyFill="1"/>
    <xf numFmtId="43" fontId="13" fillId="20" borderId="0" xfId="1" applyNumberFormat="1" applyFont="1" applyFill="1"/>
    <xf numFmtId="0" fontId="4" fillId="23" borderId="15" xfId="1" applyFont="1" applyFill="1" applyBorder="1" applyAlignment="1">
      <alignment horizontal="left" vertical="center"/>
    </xf>
    <xf numFmtId="0" fontId="4" fillId="23" borderId="0" xfId="1" applyFont="1" applyFill="1" applyBorder="1" applyAlignment="1">
      <alignment horizontal="left" vertical="center"/>
    </xf>
    <xf numFmtId="0" fontId="4" fillId="23" borderId="14" xfId="1" applyFont="1" applyFill="1" applyBorder="1" applyAlignment="1">
      <alignment horizontal="left" vertical="center"/>
    </xf>
    <xf numFmtId="0" fontId="4" fillId="24" borderId="15" xfId="1" applyFont="1" applyFill="1" applyBorder="1" applyAlignment="1">
      <alignment horizontal="left" vertical="center"/>
    </xf>
    <xf numFmtId="0" fontId="4" fillId="24" borderId="0" xfId="1" applyFont="1" applyFill="1" applyBorder="1" applyAlignment="1">
      <alignment horizontal="left" vertical="center"/>
    </xf>
    <xf numFmtId="0" fontId="4" fillId="24" borderId="14" xfId="1" applyFont="1" applyFill="1" applyBorder="1" applyAlignment="1">
      <alignment horizontal="left" vertical="center"/>
    </xf>
    <xf numFmtId="0" fontId="4" fillId="20" borderId="15" xfId="1" applyFont="1" applyFill="1" applyBorder="1" applyAlignment="1">
      <alignment horizontal="left" vertical="center"/>
    </xf>
    <xf numFmtId="0" fontId="4" fillId="20" borderId="0" xfId="1" applyFont="1" applyFill="1" applyBorder="1" applyAlignment="1">
      <alignment horizontal="left" vertical="center"/>
    </xf>
    <xf numFmtId="0" fontId="4" fillId="20" borderId="14" xfId="1" applyFont="1" applyFill="1" applyBorder="1" applyAlignment="1">
      <alignment horizontal="left" vertical="center"/>
    </xf>
    <xf numFmtId="0" fontId="4" fillId="25" borderId="15" xfId="1" applyFont="1" applyFill="1" applyBorder="1" applyAlignment="1">
      <alignment horizontal="left" vertical="center"/>
    </xf>
    <xf numFmtId="0" fontId="4" fillId="25" borderId="0" xfId="1" applyFont="1" applyFill="1" applyBorder="1" applyAlignment="1">
      <alignment horizontal="left" vertical="center"/>
    </xf>
    <xf numFmtId="0" fontId="4" fillId="25" borderId="14" xfId="1" applyFont="1" applyFill="1" applyBorder="1" applyAlignment="1">
      <alignment horizontal="left" vertical="center"/>
    </xf>
    <xf numFmtId="0" fontId="2" fillId="0" borderId="16" xfId="1" applyFont="1" applyBorder="1" applyAlignment="1">
      <alignment horizontal="center"/>
    </xf>
    <xf numFmtId="0" fontId="2" fillId="0" borderId="9" xfId="1" applyFont="1" applyBorder="1" applyAlignment="1">
      <alignment horizontal="center"/>
    </xf>
    <xf numFmtId="0" fontId="2" fillId="0" borderId="7" xfId="1" applyFont="1" applyBorder="1" applyAlignment="1">
      <alignment horizontal="center"/>
    </xf>
    <xf numFmtId="0" fontId="4" fillId="14" borderId="15" xfId="1" applyFont="1" applyFill="1" applyBorder="1" applyAlignment="1">
      <alignment horizontal="left" vertical="center" wrapText="1"/>
    </xf>
    <xf numFmtId="0" fontId="4" fillId="14" borderId="0" xfId="1" applyFont="1" applyFill="1" applyBorder="1" applyAlignment="1">
      <alignment horizontal="left" vertical="center" wrapText="1"/>
    </xf>
    <xf numFmtId="0" fontId="4" fillId="14" borderId="14" xfId="1" applyFont="1" applyFill="1" applyBorder="1" applyAlignment="1">
      <alignment horizontal="left" vertical="center" wrapText="1"/>
    </xf>
    <xf numFmtId="0" fontId="4" fillId="19" borderId="15" xfId="1" applyFont="1" applyFill="1" applyBorder="1" applyAlignment="1">
      <alignment horizontal="left" vertical="center"/>
    </xf>
    <xf numFmtId="0" fontId="4" fillId="19" borderId="0" xfId="1" applyFont="1" applyFill="1" applyBorder="1" applyAlignment="1">
      <alignment horizontal="left" vertical="center"/>
    </xf>
    <xf numFmtId="0" fontId="4" fillId="19" borderId="14" xfId="1" applyFont="1" applyFill="1" applyBorder="1" applyAlignment="1">
      <alignment horizontal="left" vertical="center"/>
    </xf>
    <xf numFmtId="0" fontId="19" fillId="21" borderId="15" xfId="1" applyFont="1" applyFill="1" applyBorder="1" applyAlignment="1">
      <alignment horizontal="left" vertical="center"/>
    </xf>
    <xf numFmtId="0" fontId="4" fillId="21" borderId="0" xfId="1" applyFont="1" applyFill="1" applyBorder="1" applyAlignment="1">
      <alignment horizontal="left" vertical="center"/>
    </xf>
    <xf numFmtId="0" fontId="4" fillId="21" borderId="14" xfId="1" applyFont="1" applyFill="1" applyBorder="1" applyAlignment="1">
      <alignment horizontal="left" vertical="center"/>
    </xf>
    <xf numFmtId="0" fontId="4" fillId="22" borderId="15" xfId="1" applyFont="1" applyFill="1" applyBorder="1" applyAlignment="1">
      <alignment horizontal="left" vertical="center"/>
    </xf>
    <xf numFmtId="0" fontId="4" fillId="22" borderId="0" xfId="1" applyFont="1" applyFill="1" applyBorder="1" applyAlignment="1">
      <alignment horizontal="left" vertical="center"/>
    </xf>
    <xf numFmtId="0" fontId="4" fillId="22" borderId="14" xfId="1" applyFont="1" applyFill="1" applyBorder="1" applyAlignment="1">
      <alignment horizontal="left" vertical="center"/>
    </xf>
    <xf numFmtId="0" fontId="0" fillId="10" borderId="0" xfId="0" applyFill="1" applyAlignment="1">
      <alignment horizontal="center"/>
    </xf>
    <xf numFmtId="0" fontId="0" fillId="9" borderId="0" xfId="0" applyFill="1"/>
    <xf numFmtId="0" fontId="22" fillId="4" borderId="1" xfId="1" applyFont="1" applyFill="1" applyBorder="1" applyAlignment="1">
      <alignment horizontal="center"/>
    </xf>
    <xf numFmtId="0" fontId="22" fillId="4" borderId="6" xfId="1" applyFont="1" applyFill="1" applyBorder="1" applyAlignment="1">
      <alignment horizontal="center" vertical="center" wrapText="1"/>
    </xf>
    <xf numFmtId="0" fontId="22" fillId="4" borderId="18" xfId="1" applyFont="1" applyFill="1" applyBorder="1" applyAlignment="1">
      <alignment horizontal="center" vertical="center" wrapText="1"/>
    </xf>
    <xf numFmtId="0" fontId="22" fillId="4" borderId="5" xfId="1" applyFont="1" applyFill="1" applyBorder="1" applyAlignment="1">
      <alignment horizontal="center" vertical="center" wrapText="1"/>
    </xf>
    <xf numFmtId="0" fontId="4" fillId="11" borderId="3" xfId="1" applyFont="1" applyFill="1" applyBorder="1" applyAlignment="1">
      <alignment horizontal="left" vertical="center" wrapText="1"/>
    </xf>
    <xf numFmtId="0" fontId="4" fillId="11" borderId="11" xfId="1" applyFont="1" applyFill="1" applyBorder="1" applyAlignment="1">
      <alignment horizontal="left" vertical="center" wrapText="1"/>
    </xf>
    <xf numFmtId="0" fontId="4" fillId="11" borderId="12" xfId="1" applyFont="1" applyFill="1" applyBorder="1" applyAlignment="1">
      <alignment horizontal="left" vertical="center" wrapText="1"/>
    </xf>
    <xf numFmtId="0" fontId="4" fillId="19" borderId="16" xfId="1" applyFont="1" applyFill="1" applyBorder="1" applyAlignment="1">
      <alignment vertical="center" wrapText="1"/>
    </xf>
    <xf numFmtId="0" fontId="4" fillId="19" borderId="9" xfId="1" applyFont="1" applyFill="1" applyBorder="1" applyAlignment="1">
      <alignment vertical="center" wrapText="1"/>
    </xf>
    <xf numFmtId="0" fontId="4" fillId="19" borderId="7" xfId="1" applyFont="1" applyFill="1" applyBorder="1" applyAlignment="1">
      <alignment vertical="center" wrapText="1"/>
    </xf>
    <xf numFmtId="0" fontId="27" fillId="3" borderId="18" xfId="1" applyFont="1" applyFill="1" applyBorder="1" applyAlignment="1">
      <alignment horizontal="center" vertical="center"/>
    </xf>
    <xf numFmtId="0" fontId="27" fillId="3" borderId="5" xfId="1" applyFont="1" applyFill="1" applyBorder="1" applyAlignment="1">
      <alignment horizontal="center" vertical="center"/>
    </xf>
    <xf numFmtId="0" fontId="4" fillId="12" borderId="15" xfId="1" applyFont="1" applyFill="1" applyBorder="1" applyAlignment="1">
      <alignment horizontal="left" vertical="center" wrapText="1"/>
    </xf>
    <xf numFmtId="0" fontId="4" fillId="12" borderId="0" xfId="1" applyFont="1" applyFill="1" applyBorder="1" applyAlignment="1">
      <alignment horizontal="left" vertical="center" wrapText="1"/>
    </xf>
    <xf numFmtId="0" fontId="4" fillId="12" borderId="14" xfId="1" applyFont="1" applyFill="1" applyBorder="1" applyAlignment="1">
      <alignment horizontal="left" vertical="center" wrapText="1"/>
    </xf>
    <xf numFmtId="0" fontId="4" fillId="13" borderId="15" xfId="1" applyFont="1" applyFill="1" applyBorder="1" applyAlignment="1">
      <alignment horizontal="left" vertical="center" wrapText="1"/>
    </xf>
    <xf numFmtId="0" fontId="0" fillId="13" borderId="0" xfId="0" applyFill="1" applyAlignment="1">
      <alignment horizontal="left" vertical="center" wrapText="1"/>
    </xf>
    <xf numFmtId="0" fontId="0" fillId="13" borderId="14" xfId="0" applyFill="1" applyBorder="1" applyAlignment="1">
      <alignment horizontal="left" vertical="center" wrapText="1"/>
    </xf>
    <xf numFmtId="0" fontId="4" fillId="9" borderId="15" xfId="1" applyFont="1" applyFill="1" applyBorder="1" applyAlignment="1">
      <alignment horizontal="left" vertical="center" wrapText="1"/>
    </xf>
    <xf numFmtId="0" fontId="0" fillId="9" borderId="0" xfId="0" applyFill="1" applyAlignment="1">
      <alignment horizontal="left" vertical="center" wrapText="1"/>
    </xf>
    <xf numFmtId="0" fontId="0" fillId="9" borderId="14" xfId="0" applyFill="1" applyBorder="1" applyAlignment="1">
      <alignment horizontal="left" vertical="center" wrapText="1"/>
    </xf>
    <xf numFmtId="0" fontId="0" fillId="0" borderId="0" xfId="0" applyAlignment="1">
      <alignment horizontal="left" vertical="center" wrapText="1"/>
    </xf>
    <xf numFmtId="0" fontId="0" fillId="0" borderId="14" xfId="0" applyBorder="1" applyAlignment="1">
      <alignment horizontal="left" vertical="center" wrapText="1"/>
    </xf>
    <xf numFmtId="0" fontId="0" fillId="20" borderId="0" xfId="0" applyFill="1" applyAlignment="1">
      <alignment wrapText="1"/>
    </xf>
    <xf numFmtId="0" fontId="22" fillId="4" borderId="18" xfId="1" applyFont="1" applyFill="1" applyBorder="1" applyAlignment="1">
      <alignment horizontal="center" vertical="center"/>
    </xf>
    <xf numFmtId="0" fontId="22" fillId="4" borderId="5" xfId="1" applyFont="1" applyFill="1" applyBorder="1" applyAlignment="1">
      <alignment horizontal="center" vertical="center"/>
    </xf>
    <xf numFmtId="0" fontId="21" fillId="3" borderId="15" xfId="1" applyFont="1" applyFill="1" applyBorder="1" applyAlignment="1">
      <alignment horizontal="center"/>
    </xf>
    <xf numFmtId="0" fontId="21" fillId="3" borderId="0" xfId="1" applyFont="1" applyFill="1" applyBorder="1" applyAlignment="1">
      <alignment horizontal="center"/>
    </xf>
    <xf numFmtId="0" fontId="21" fillId="3" borderId="14" xfId="1" applyFont="1" applyFill="1" applyBorder="1" applyAlignment="1">
      <alignment horizontal="center"/>
    </xf>
    <xf numFmtId="0" fontId="12" fillId="0" borderId="0" xfId="1" applyAlignment="1">
      <alignment horizontal="center" vertical="top" wrapText="1"/>
    </xf>
    <xf numFmtId="0" fontId="22" fillId="4" borderId="6" xfId="0" applyFont="1" applyFill="1" applyBorder="1" applyAlignment="1">
      <alignment horizontal="center" vertical="center"/>
    </xf>
    <xf numFmtId="0" fontId="22" fillId="4" borderId="18" xfId="0" applyFont="1" applyFill="1" applyBorder="1" applyAlignment="1">
      <alignment horizontal="center" vertical="center"/>
    </xf>
    <xf numFmtId="0" fontId="22" fillId="4" borderId="5" xfId="0" applyFont="1" applyFill="1" applyBorder="1" applyAlignment="1">
      <alignment horizontal="center" vertical="center"/>
    </xf>
    <xf numFmtId="0" fontId="21" fillId="23" borderId="15" xfId="1" applyFont="1" applyFill="1" applyBorder="1" applyAlignment="1">
      <alignment horizontal="left" vertical="center" wrapText="1"/>
    </xf>
    <xf numFmtId="0" fontId="21" fillId="23" borderId="0" xfId="1" applyFont="1" applyFill="1" applyBorder="1" applyAlignment="1">
      <alignment horizontal="left" vertical="center" wrapText="1"/>
    </xf>
    <xf numFmtId="0" fontId="21" fillId="23" borderId="14" xfId="1" applyFont="1" applyFill="1" applyBorder="1" applyAlignment="1">
      <alignment horizontal="left" vertical="center" wrapText="1"/>
    </xf>
    <xf numFmtId="0" fontId="21" fillId="14" borderId="15" xfId="1" applyFont="1" applyFill="1" applyBorder="1" applyAlignment="1">
      <alignment horizontal="left" vertical="center" wrapText="1"/>
    </xf>
    <xf numFmtId="0" fontId="21" fillId="14" borderId="0" xfId="1" applyFont="1" applyFill="1" applyBorder="1" applyAlignment="1">
      <alignment horizontal="left" vertical="center" wrapText="1"/>
    </xf>
    <xf numFmtId="0" fontId="21" fillId="14" borderId="14" xfId="1" applyFont="1" applyFill="1" applyBorder="1" applyAlignment="1">
      <alignment horizontal="left" vertical="center" wrapText="1"/>
    </xf>
    <xf numFmtId="0" fontId="21" fillId="25" borderId="16" xfId="1" applyFont="1" applyFill="1" applyBorder="1" applyAlignment="1">
      <alignment horizontal="left" vertical="center" wrapText="1"/>
    </xf>
    <xf numFmtId="0" fontId="21" fillId="25" borderId="9" xfId="1" applyFont="1" applyFill="1" applyBorder="1" applyAlignment="1">
      <alignment horizontal="left" vertical="center" wrapText="1"/>
    </xf>
    <xf numFmtId="0" fontId="21" fillId="25" borderId="7" xfId="1" applyFont="1" applyFill="1" applyBorder="1" applyAlignment="1">
      <alignment horizontal="left" vertical="center" wrapText="1"/>
    </xf>
    <xf numFmtId="0" fontId="4" fillId="25" borderId="3" xfId="0" applyFont="1" applyFill="1" applyBorder="1" applyAlignment="1">
      <alignment horizontal="left" vertical="center"/>
    </xf>
    <xf numFmtId="0" fontId="4" fillId="25" borderId="11" xfId="0" applyFont="1" applyFill="1" applyBorder="1" applyAlignment="1">
      <alignment horizontal="left" vertical="center"/>
    </xf>
    <xf numFmtId="0" fontId="4" fillId="25" borderId="12" xfId="0" applyFont="1" applyFill="1" applyBorder="1" applyAlignment="1">
      <alignment horizontal="left" vertical="center"/>
    </xf>
    <xf numFmtId="0" fontId="22" fillId="4" borderId="6" xfId="1" applyFont="1" applyFill="1" applyBorder="1" applyAlignment="1">
      <alignment horizontal="center" vertical="center"/>
    </xf>
    <xf numFmtId="0" fontId="20" fillId="0" borderId="0" xfId="1" applyFont="1" applyFill="1" applyAlignment="1">
      <alignment horizontal="center"/>
    </xf>
    <xf numFmtId="0" fontId="18" fillId="4" borderId="1" xfId="1" applyFont="1" applyFill="1" applyBorder="1" applyAlignment="1">
      <alignment horizontal="center"/>
    </xf>
    <xf numFmtId="0" fontId="15" fillId="0" borderId="0" xfId="1" applyFont="1" applyFill="1" applyBorder="1" applyAlignment="1">
      <alignment horizontal="center" wrapText="1"/>
    </xf>
    <xf numFmtId="0" fontId="18" fillId="4" borderId="6" xfId="0" applyFont="1" applyFill="1" applyBorder="1" applyAlignment="1">
      <alignment horizontal="center" vertical="center"/>
    </xf>
    <xf numFmtId="0" fontId="18" fillId="4" borderId="18" xfId="0" applyFont="1" applyFill="1" applyBorder="1" applyAlignment="1">
      <alignment horizontal="center" vertical="center"/>
    </xf>
    <xf numFmtId="0" fontId="18" fillId="4" borderId="5" xfId="0" applyFont="1" applyFill="1" applyBorder="1" applyAlignment="1">
      <alignment horizontal="center" vertical="center"/>
    </xf>
    <xf numFmtId="0" fontId="32" fillId="24" borderId="0" xfId="1" applyFont="1" applyFill="1" applyBorder="1" applyAlignment="1">
      <alignment horizontal="left" vertical="center" wrapText="1"/>
    </xf>
    <xf numFmtId="0" fontId="32" fillId="24" borderId="14" xfId="1" applyFont="1" applyFill="1" applyBorder="1" applyAlignment="1">
      <alignment horizontal="left" vertical="center" wrapText="1"/>
    </xf>
    <xf numFmtId="0" fontId="32" fillId="20" borderId="0" xfId="1" applyFont="1" applyFill="1" applyBorder="1" applyAlignment="1">
      <alignment horizontal="left" vertical="center" wrapText="1"/>
    </xf>
    <xf numFmtId="0" fontId="32" fillId="20" borderId="14" xfId="1" applyFont="1" applyFill="1" applyBorder="1" applyAlignment="1">
      <alignment horizontal="left" vertical="center" wrapText="1"/>
    </xf>
    <xf numFmtId="0" fontId="32" fillId="20" borderId="9" xfId="1" applyFont="1" applyFill="1" applyBorder="1" applyAlignment="1">
      <alignment horizontal="left" vertical="center" wrapText="1"/>
    </xf>
    <xf numFmtId="0" fontId="32" fillId="20" borderId="7" xfId="1" applyFont="1" applyFill="1" applyBorder="1" applyAlignment="1">
      <alignment horizontal="left" vertical="center" wrapText="1"/>
    </xf>
    <xf numFmtId="0" fontId="31" fillId="14" borderId="11" xfId="1" applyFont="1" applyFill="1" applyBorder="1" applyAlignment="1">
      <alignment horizontal="left" vertical="center" wrapText="1"/>
    </xf>
    <xf numFmtId="0" fontId="31" fillId="14" borderId="12" xfId="1" applyFont="1" applyFill="1" applyBorder="1" applyAlignment="1">
      <alignment horizontal="left" vertical="center" wrapText="1"/>
    </xf>
    <xf numFmtId="0" fontId="31" fillId="14" borderId="0" xfId="1" applyFont="1" applyFill="1" applyBorder="1" applyAlignment="1">
      <alignment horizontal="left" vertical="center" wrapText="1"/>
    </xf>
    <xf numFmtId="0" fontId="31" fillId="14" borderId="14" xfId="1" applyFont="1" applyFill="1" applyBorder="1" applyAlignment="1">
      <alignment horizontal="left" vertical="center" wrapText="1"/>
    </xf>
    <xf numFmtId="0" fontId="32" fillId="26" borderId="0" xfId="1" applyFont="1" applyFill="1" applyBorder="1" applyAlignment="1">
      <alignment vertical="center" wrapText="1"/>
    </xf>
    <xf numFmtId="0" fontId="32" fillId="26" borderId="14" xfId="1" applyFont="1" applyFill="1" applyBorder="1" applyAlignment="1">
      <alignment vertical="center" wrapText="1"/>
    </xf>
    <xf numFmtId="0" fontId="32" fillId="19" borderId="0" xfId="1" applyFont="1" applyFill="1" applyBorder="1" applyAlignment="1">
      <alignment horizontal="left" vertical="center"/>
    </xf>
    <xf numFmtId="0" fontId="32" fillId="19" borderId="14" xfId="1" applyFont="1" applyFill="1" applyBorder="1" applyAlignment="1">
      <alignment horizontal="left" vertical="center"/>
    </xf>
    <xf numFmtId="0" fontId="32" fillId="23" borderId="0" xfId="1" applyFont="1" applyFill="1" applyBorder="1" applyAlignment="1">
      <alignment horizontal="left" vertical="center" wrapText="1"/>
    </xf>
    <xf numFmtId="0" fontId="32" fillId="23" borderId="14" xfId="1" applyFont="1" applyFill="1" applyBorder="1" applyAlignment="1">
      <alignment horizontal="left" vertical="center" wrapText="1"/>
    </xf>
    <xf numFmtId="0" fontId="18" fillId="4" borderId="3" xfId="1" applyFont="1" applyFill="1" applyBorder="1" applyAlignment="1">
      <alignment horizontal="center" vertical="center"/>
    </xf>
    <xf numFmtId="0" fontId="18" fillId="4" borderId="11" xfId="1" applyFont="1" applyFill="1" applyBorder="1" applyAlignment="1">
      <alignment horizontal="center" vertical="center"/>
    </xf>
    <xf numFmtId="0" fontId="18" fillId="4" borderId="12" xfId="1" applyFont="1" applyFill="1" applyBorder="1" applyAlignment="1">
      <alignment horizontal="center" vertical="center"/>
    </xf>
    <xf numFmtId="0" fontId="18" fillId="7" borderId="6" xfId="1" applyFont="1" applyFill="1" applyBorder="1" applyAlignment="1">
      <alignment horizontal="center" vertical="center"/>
    </xf>
    <xf numFmtId="0" fontId="18" fillId="7" borderId="18" xfId="1" applyFont="1" applyFill="1" applyBorder="1" applyAlignment="1">
      <alignment horizontal="center" vertical="center"/>
    </xf>
    <xf numFmtId="0" fontId="18" fillId="7" borderId="5" xfId="1" applyFont="1" applyFill="1" applyBorder="1" applyAlignment="1">
      <alignment horizontal="center" vertical="center"/>
    </xf>
    <xf numFmtId="0" fontId="24" fillId="4" borderId="3" xfId="1" applyFont="1" applyFill="1" applyBorder="1" applyAlignment="1">
      <alignment horizontal="center"/>
    </xf>
    <xf numFmtId="0" fontId="24" fillId="4" borderId="12" xfId="1" applyFont="1" applyFill="1" applyBorder="1" applyAlignment="1">
      <alignment horizontal="center"/>
    </xf>
  </cellXfs>
  <cellStyles count="12">
    <cellStyle name="Comma" xfId="10" builtinId="3"/>
    <cellStyle name="Comma 2" xfId="3" xr:uid="{00000000-0005-0000-0000-000000000000}"/>
    <cellStyle name="Currency" xfId="9" builtinId="4"/>
    <cellStyle name="Currency 2" xfId="4" xr:uid="{00000000-0005-0000-0000-000001000000}"/>
    <cellStyle name="Followed Hyperlink" xfId="6" builtinId="9" hidden="1"/>
    <cellStyle name="Followed Hyperlink" xfId="8" builtinId="9" hidden="1"/>
    <cellStyle name="Hyperlink" xfId="5" builtinId="8" hidden="1"/>
    <cellStyle name="Hyperlink" xfId="7" builtinId="8" hidden="1"/>
    <cellStyle name="Normal" xfId="0" builtinId="0"/>
    <cellStyle name="Normal 2" xfId="1" xr:uid="{00000000-0005-0000-0000-000007000000}"/>
    <cellStyle name="Percent" xfId="11" builtinId="5"/>
    <cellStyle name="Percent 2" xfId="2" xr:uid="{00000000-0005-0000-0000-00000800000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xdr:row>
      <xdr:rowOff>165100</xdr:rowOff>
    </xdr:from>
    <xdr:to>
      <xdr:col>1</xdr:col>
      <xdr:colOff>2247900</xdr:colOff>
      <xdr:row>4</xdr:row>
      <xdr:rowOff>170039</xdr:rowOff>
    </xdr:to>
    <xdr:pic>
      <xdr:nvPicPr>
        <xdr:cNvPr id="3" name="Picture 2" descr="COR001.eCornell.Logo.RGB.jpg">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25500" y="355600"/>
          <a:ext cx="2247900" cy="58913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B14"/>
  <sheetViews>
    <sheetView showGridLines="0" topLeftCell="A4" workbookViewId="0">
      <selection activeCell="B9" sqref="B9"/>
    </sheetView>
  </sheetViews>
  <sheetFormatPr defaultColWidth="10.83203125" defaultRowHeight="15.5" x14ac:dyDescent="0.35"/>
  <cols>
    <col min="1" max="1" width="10.83203125" style="1"/>
    <col min="2" max="2" width="175.1640625" style="1" customWidth="1"/>
    <col min="3" max="16384" width="10.83203125" style="1"/>
  </cols>
  <sheetData>
    <row r="3" spans="2:2" x14ac:dyDescent="0.35">
      <c r="B3" s="8" t="s">
        <v>115</v>
      </c>
    </row>
    <row r="4" spans="2:2" ht="16" customHeight="1" x14ac:dyDescent="0.35">
      <c r="B4" s="8" t="s">
        <v>116</v>
      </c>
    </row>
    <row r="5" spans="2:2" ht="51" customHeight="1" x14ac:dyDescent="0.5">
      <c r="B5" s="2" t="s">
        <v>118</v>
      </c>
    </row>
    <row r="6" spans="2:2" ht="20" x14ac:dyDescent="0.4">
      <c r="B6" s="168" t="s">
        <v>117</v>
      </c>
    </row>
    <row r="8" spans="2:2" ht="18" x14ac:dyDescent="0.4">
      <c r="B8" s="3" t="s">
        <v>0</v>
      </c>
    </row>
    <row r="9" spans="2:2" ht="209" customHeight="1" x14ac:dyDescent="0.35">
      <c r="B9" s="4" t="s">
        <v>108</v>
      </c>
    </row>
    <row r="10" spans="2:2" ht="29" customHeight="1" x14ac:dyDescent="0.35">
      <c r="B10" s="5" t="s">
        <v>1</v>
      </c>
    </row>
    <row r="11" spans="2:2" ht="23" customHeight="1" x14ac:dyDescent="0.35">
      <c r="B11" s="6"/>
    </row>
    <row r="12" spans="2:2" ht="24" customHeight="1" x14ac:dyDescent="0.35">
      <c r="B12" s="6"/>
    </row>
    <row r="14" spans="2:2" x14ac:dyDescent="0.35">
      <c r="B14" s="7" t="s">
        <v>2</v>
      </c>
    </row>
  </sheetData>
  <pageMargins left="0.75" right="0.75" top="1" bottom="1" header="0.5" footer="0.5"/>
  <pageSetup orientation="portrait" horizontalDpi="4294967292" verticalDpi="4294967292"/>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17"/>
  <sheetViews>
    <sheetView zoomScale="84" workbookViewId="0">
      <selection activeCell="J9" sqref="J9"/>
    </sheetView>
  </sheetViews>
  <sheetFormatPr defaultColWidth="8.83203125" defaultRowHeight="15.5" x14ac:dyDescent="0.35"/>
  <cols>
    <col min="1" max="1" width="10.6640625" style="9" customWidth="1"/>
    <col min="2" max="2" width="16.5" style="12" bestFit="1" customWidth="1"/>
    <col min="3" max="3" width="20.5" style="12" bestFit="1" customWidth="1"/>
    <col min="4" max="4" width="17.5" style="12" bestFit="1" customWidth="1"/>
    <col min="5" max="5" width="17.5" style="12" customWidth="1"/>
    <col min="6" max="6" width="14.1640625" style="12" bestFit="1" customWidth="1"/>
    <col min="7" max="7" width="13.1640625" style="12" bestFit="1" customWidth="1"/>
    <col min="8" max="8" width="16" style="12" customWidth="1"/>
    <col min="9" max="9" width="13.6640625" style="9" bestFit="1" customWidth="1"/>
    <col min="10" max="10" width="10.6640625" style="9" bestFit="1" customWidth="1"/>
    <col min="11" max="16384" width="8.83203125" style="9"/>
  </cols>
  <sheetData>
    <row r="1" spans="1:10" ht="18" customHeight="1" thickBot="1" x14ac:dyDescent="0.4">
      <c r="A1" s="64"/>
      <c r="B1" s="64" t="s">
        <v>3</v>
      </c>
      <c r="C1" s="64" t="s">
        <v>4</v>
      </c>
      <c r="D1" s="65" t="s">
        <v>5</v>
      </c>
      <c r="E1" s="64" t="s">
        <v>6</v>
      </c>
      <c r="F1" s="64" t="s">
        <v>7</v>
      </c>
      <c r="G1" s="64" t="s">
        <v>8</v>
      </c>
      <c r="H1" s="65" t="s">
        <v>9</v>
      </c>
      <c r="I1" s="64" t="s">
        <v>10</v>
      </c>
    </row>
    <row r="2" spans="1:10" ht="16" thickBot="1" x14ac:dyDescent="0.4">
      <c r="A2" s="78" t="s">
        <v>11</v>
      </c>
      <c r="B2" s="44">
        <v>6</v>
      </c>
      <c r="C2" s="45">
        <v>4.4999999999999998E-2</v>
      </c>
      <c r="D2" s="170">
        <f>NPER(C2/B2,E2,F2,G2)/B2</f>
        <v>4.6000099015302913</v>
      </c>
      <c r="E2" s="46">
        <v>-3000</v>
      </c>
      <c r="F2" s="47">
        <v>74541</v>
      </c>
      <c r="G2" s="48">
        <v>0</v>
      </c>
      <c r="H2" s="49">
        <f>E2*D2*B2+G2</f>
        <v>-82800.178227545242</v>
      </c>
      <c r="I2" s="49">
        <f>H2+F2</f>
        <v>-8259.1782275452424</v>
      </c>
      <c r="J2" s="10"/>
    </row>
    <row r="3" spans="1:10" ht="16" thickBot="1" x14ac:dyDescent="0.4">
      <c r="A3" s="78" t="s">
        <v>12</v>
      </c>
      <c r="B3" s="50">
        <v>2</v>
      </c>
      <c r="C3" s="169">
        <f>RATE(B3*D3,E3,F3,G3)*B3</f>
        <v>5.1761229030971391E-2</v>
      </c>
      <c r="D3" s="51">
        <v>10</v>
      </c>
      <c r="E3" s="47">
        <v>-5499</v>
      </c>
      <c r="F3" s="52">
        <v>85016</v>
      </c>
      <c r="G3" s="48">
        <v>0</v>
      </c>
      <c r="H3" s="49">
        <f>E3*D3*B3+G3</f>
        <v>-109980</v>
      </c>
      <c r="I3" s="49">
        <f>H3+F3</f>
        <v>-24964</v>
      </c>
      <c r="J3" s="10"/>
    </row>
    <row r="4" spans="1:10" ht="16" thickBot="1" x14ac:dyDescent="0.4">
      <c r="A4" s="79" t="s">
        <v>13</v>
      </c>
      <c r="B4" s="53">
        <v>12</v>
      </c>
      <c r="C4" s="54">
        <v>7.3999999999999996E-2</v>
      </c>
      <c r="D4" s="55">
        <v>6</v>
      </c>
      <c r="E4" s="56">
        <v>-1200</v>
      </c>
      <c r="F4" s="172">
        <f>PV(C4/B4,B4*D4,E4,G4,0)</f>
        <v>69598.58792471081</v>
      </c>
      <c r="G4" s="57">
        <v>0</v>
      </c>
      <c r="H4" s="49">
        <f>E4*D4*B4+G4</f>
        <v>-86400</v>
      </c>
      <c r="I4" s="49">
        <f>H4+F4</f>
        <v>-16801.41207528919</v>
      </c>
      <c r="J4" s="10"/>
    </row>
    <row r="5" spans="1:10" ht="16" thickBot="1" x14ac:dyDescent="0.4">
      <c r="A5" s="78" t="s">
        <v>14</v>
      </c>
      <c r="B5" s="44">
        <v>4</v>
      </c>
      <c r="C5" s="58">
        <v>5.5E-2</v>
      </c>
      <c r="D5" s="59">
        <v>4</v>
      </c>
      <c r="E5" s="171">
        <f>PMT(C5/B5,B5*D5,F5,G5)</f>
        <v>-3426.9498250506194</v>
      </c>
      <c r="F5" s="60">
        <v>56956</v>
      </c>
      <c r="G5" s="57">
        <v>-10000</v>
      </c>
      <c r="H5" s="49">
        <f>E5*D5*B5+G5</f>
        <v>-64831.197200809911</v>
      </c>
      <c r="I5" s="49">
        <f>H5+F5</f>
        <v>-7875.197200809911</v>
      </c>
      <c r="J5" s="10"/>
    </row>
    <row r="6" spans="1:10" ht="16" thickBot="1" x14ac:dyDescent="0.4">
      <c r="A6" s="79" t="s">
        <v>15</v>
      </c>
      <c r="B6" s="53">
        <v>2</v>
      </c>
      <c r="C6" s="61">
        <v>8.5000000000000006E-2</v>
      </c>
      <c r="D6" s="62">
        <v>5</v>
      </c>
      <c r="E6" s="172">
        <f>PMT(C6/B6,B6*D6,F6)</f>
        <v>-8613.0287399505924</v>
      </c>
      <c r="F6" s="57">
        <v>68998</v>
      </c>
      <c r="G6" s="63">
        <v>0</v>
      </c>
      <c r="H6" s="49">
        <f>E6*D6*B6+G6</f>
        <v>-86130.28739950592</v>
      </c>
      <c r="I6" s="49">
        <f>H6+F6</f>
        <v>-17132.28739950592</v>
      </c>
      <c r="J6" s="10"/>
    </row>
    <row r="7" spans="1:10" x14ac:dyDescent="0.35">
      <c r="A7" s="75"/>
      <c r="B7" s="76"/>
      <c r="C7" s="76"/>
      <c r="D7" s="76"/>
      <c r="E7" s="76"/>
      <c r="F7" s="76"/>
      <c r="G7" s="76"/>
      <c r="H7" s="76"/>
      <c r="I7" s="77"/>
    </row>
    <row r="8" spans="1:10" x14ac:dyDescent="0.35">
      <c r="A8" s="249" t="s">
        <v>109</v>
      </c>
      <c r="B8" s="250"/>
      <c r="C8" s="250"/>
      <c r="D8" s="250"/>
      <c r="E8" s="250"/>
      <c r="F8" s="250"/>
      <c r="G8" s="250"/>
      <c r="H8" s="250"/>
      <c r="I8" s="251"/>
    </row>
    <row r="9" spans="1:10" ht="34" customHeight="1" x14ac:dyDescent="0.35">
      <c r="A9" s="258" t="s">
        <v>122</v>
      </c>
      <c r="B9" s="259"/>
      <c r="C9" s="259"/>
      <c r="D9" s="259"/>
      <c r="E9" s="259"/>
      <c r="F9" s="259"/>
      <c r="G9" s="259"/>
      <c r="H9" s="259"/>
      <c r="I9" s="260"/>
    </row>
    <row r="10" spans="1:10" ht="38" customHeight="1" x14ac:dyDescent="0.35">
      <c r="A10" s="261" t="s">
        <v>16</v>
      </c>
      <c r="B10" s="262"/>
      <c r="C10" s="262"/>
      <c r="D10" s="262"/>
      <c r="E10" s="262"/>
      <c r="F10" s="262"/>
      <c r="G10" s="262"/>
      <c r="H10" s="262"/>
      <c r="I10" s="263"/>
    </row>
    <row r="11" spans="1:10" x14ac:dyDescent="0.35">
      <c r="A11" s="264" t="s">
        <v>17</v>
      </c>
      <c r="B11" s="265"/>
      <c r="C11" s="265"/>
      <c r="D11" s="265"/>
      <c r="E11" s="265"/>
      <c r="F11" s="265"/>
      <c r="G11" s="265"/>
      <c r="H11" s="265"/>
      <c r="I11" s="266"/>
    </row>
    <row r="12" spans="1:10" x14ac:dyDescent="0.35">
      <c r="A12" s="267" t="s">
        <v>110</v>
      </c>
      <c r="B12" s="268"/>
      <c r="C12" s="268"/>
      <c r="D12" s="268"/>
      <c r="E12" s="268"/>
      <c r="F12" s="268"/>
      <c r="G12" s="268"/>
      <c r="H12" s="268"/>
      <c r="I12" s="269"/>
    </row>
    <row r="13" spans="1:10" x14ac:dyDescent="0.35">
      <c r="A13" s="243" t="s">
        <v>111</v>
      </c>
      <c r="B13" s="244"/>
      <c r="C13" s="244"/>
      <c r="D13" s="244"/>
      <c r="E13" s="244"/>
      <c r="F13" s="244"/>
      <c r="G13" s="244"/>
      <c r="H13" s="244"/>
      <c r="I13" s="245"/>
    </row>
    <row r="14" spans="1:10" x14ac:dyDescent="0.35">
      <c r="A14" s="246" t="s">
        <v>112</v>
      </c>
      <c r="B14" s="247"/>
      <c r="C14" s="247"/>
      <c r="D14" s="247"/>
      <c r="E14" s="247"/>
      <c r="F14" s="247"/>
      <c r="G14" s="247"/>
      <c r="H14" s="247"/>
      <c r="I14" s="248"/>
    </row>
    <row r="15" spans="1:10" x14ac:dyDescent="0.35">
      <c r="A15" s="249" t="s">
        <v>113</v>
      </c>
      <c r="B15" s="250"/>
      <c r="C15" s="250"/>
      <c r="D15" s="250"/>
      <c r="E15" s="250"/>
      <c r="F15" s="250"/>
      <c r="G15" s="250"/>
      <c r="H15" s="250"/>
      <c r="I15" s="251"/>
    </row>
    <row r="16" spans="1:10" x14ac:dyDescent="0.35">
      <c r="A16" s="252" t="s">
        <v>114</v>
      </c>
      <c r="B16" s="253"/>
      <c r="C16" s="253"/>
      <c r="D16" s="253"/>
      <c r="E16" s="253"/>
      <c r="F16" s="253"/>
      <c r="G16" s="253"/>
      <c r="H16" s="253"/>
      <c r="I16" s="254"/>
    </row>
    <row r="17" spans="1:9" x14ac:dyDescent="0.35">
      <c r="A17" s="255"/>
      <c r="B17" s="256"/>
      <c r="C17" s="256"/>
      <c r="D17" s="256"/>
      <c r="E17" s="256"/>
      <c r="F17" s="256"/>
      <c r="G17" s="256"/>
      <c r="H17" s="256"/>
      <c r="I17" s="257"/>
    </row>
  </sheetData>
  <mergeCells count="10">
    <mergeCell ref="A8:I8"/>
    <mergeCell ref="A9:I9"/>
    <mergeCell ref="A10:I10"/>
    <mergeCell ref="A11:I11"/>
    <mergeCell ref="A12:I12"/>
    <mergeCell ref="A13:I13"/>
    <mergeCell ref="A14:I14"/>
    <mergeCell ref="A15:I15"/>
    <mergeCell ref="A16:I16"/>
    <mergeCell ref="A17:I1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58FBFB-D40C-4009-88FB-29BAE0D29CD0}">
  <dimension ref="A1:I371"/>
  <sheetViews>
    <sheetView topLeftCell="A347" workbookViewId="0">
      <selection activeCell="F16" sqref="F16"/>
    </sheetView>
  </sheetViews>
  <sheetFormatPr defaultRowHeight="15.5" x14ac:dyDescent="0.35"/>
  <cols>
    <col min="1" max="1" width="23.58203125" bestFit="1" customWidth="1"/>
    <col min="2" max="2" width="17.25" bestFit="1" customWidth="1"/>
    <col min="3" max="3" width="14.83203125" bestFit="1" customWidth="1"/>
    <col min="4" max="4" width="15.6640625" bestFit="1" customWidth="1"/>
    <col min="5" max="5" width="9.9140625" bestFit="1" customWidth="1"/>
    <col min="9" max="9" width="49.58203125" customWidth="1"/>
  </cols>
  <sheetData>
    <row r="1" spans="1:9" x14ac:dyDescent="0.35">
      <c r="A1" s="270" t="s">
        <v>128</v>
      </c>
      <c r="B1" s="270"/>
      <c r="C1" s="270"/>
      <c r="D1" s="270"/>
    </row>
    <row r="2" spans="1:9" x14ac:dyDescent="0.35">
      <c r="A2" t="s">
        <v>125</v>
      </c>
      <c r="B2" s="177">
        <v>100000</v>
      </c>
    </row>
    <row r="3" spans="1:9" x14ac:dyDescent="0.35">
      <c r="A3" t="s">
        <v>126</v>
      </c>
      <c r="B3" s="176">
        <f>6/100</f>
        <v>0.06</v>
      </c>
    </row>
    <row r="4" spans="1:9" x14ac:dyDescent="0.35">
      <c r="A4" t="s">
        <v>19</v>
      </c>
      <c r="B4">
        <v>30</v>
      </c>
    </row>
    <row r="5" spans="1:9" x14ac:dyDescent="0.35">
      <c r="A5" t="s">
        <v>20</v>
      </c>
      <c r="B5">
        <v>12</v>
      </c>
      <c r="I5" s="174"/>
    </row>
    <row r="6" spans="1:9" x14ac:dyDescent="0.35">
      <c r="A6" t="s">
        <v>127</v>
      </c>
      <c r="B6" s="178">
        <f>0</f>
        <v>0</v>
      </c>
    </row>
    <row r="7" spans="1:9" x14ac:dyDescent="0.35">
      <c r="A7" s="271"/>
      <c r="B7" s="271"/>
      <c r="C7" s="271"/>
      <c r="D7" s="271"/>
    </row>
    <row r="8" spans="1:9" x14ac:dyDescent="0.35">
      <c r="A8" t="s">
        <v>129</v>
      </c>
      <c r="B8" s="178">
        <f>PMT(B3/B5,B5*B4,B2,B6,0)</f>
        <v>-599.55052515275236</v>
      </c>
    </row>
    <row r="9" spans="1:9" x14ac:dyDescent="0.35">
      <c r="A9" s="271"/>
      <c r="B9" s="271"/>
      <c r="C9" s="271"/>
      <c r="D9" s="271"/>
    </row>
    <row r="10" spans="1:9" x14ac:dyDescent="0.35">
      <c r="A10" s="179" t="s">
        <v>22</v>
      </c>
      <c r="B10" s="179" t="s">
        <v>130</v>
      </c>
      <c r="C10" s="179" t="s">
        <v>24</v>
      </c>
      <c r="D10" s="179" t="s">
        <v>25</v>
      </c>
    </row>
    <row r="11" spans="1:9" x14ac:dyDescent="0.35">
      <c r="A11">
        <v>1</v>
      </c>
      <c r="B11" s="180">
        <f>B2</f>
        <v>100000</v>
      </c>
      <c r="C11" s="178">
        <f>IPMT($B$3/$B$5,$A11,$B$5*$B$4,$B$2,$B$6)</f>
        <v>-500</v>
      </c>
      <c r="D11" s="178">
        <f>PPMT($B$3/$B$5,$A11,$B$5*$B$4,$B$11,$B$6)</f>
        <v>-99.550525152752343</v>
      </c>
      <c r="E11" s="178">
        <f>C$11+$D11</f>
        <v>-599.55052515275236</v>
      </c>
    </row>
    <row r="12" spans="1:9" x14ac:dyDescent="0.35">
      <c r="A12">
        <v>2</v>
      </c>
      <c r="B12" s="180">
        <f>B11+D11</f>
        <v>99900.44947484725</v>
      </c>
      <c r="C12" s="178">
        <f t="shared" ref="C12:C75" si="0">IPMT($B$3/$B$5,$A12,$B$5*$B$4,$B$2,$B$6)</f>
        <v>-499.50224737423628</v>
      </c>
      <c r="D12" s="178">
        <f t="shared" ref="D12:D75" si="1">PPMT($B$3/$B$5,$A12,$B$5*$B$4,$B$11,$B$6)</f>
        <v>-100.04827777851609</v>
      </c>
      <c r="E12" s="178">
        <f t="shared" ref="E12:E75" si="2">C$11+$D12</f>
        <v>-600.04827777851608</v>
      </c>
    </row>
    <row r="13" spans="1:9" x14ac:dyDescent="0.35">
      <c r="A13">
        <v>3</v>
      </c>
      <c r="B13" s="180">
        <f t="shared" ref="B13:B76" si="3">B12+D12</f>
        <v>99800.401197068728</v>
      </c>
      <c r="C13" s="178">
        <f t="shared" si="0"/>
        <v>-499.00200598534366</v>
      </c>
      <c r="D13" s="178">
        <f t="shared" si="1"/>
        <v>-100.54851916740868</v>
      </c>
      <c r="E13" s="178">
        <f t="shared" si="2"/>
        <v>-600.5485191674087</v>
      </c>
    </row>
    <row r="14" spans="1:9" x14ac:dyDescent="0.35">
      <c r="A14">
        <v>4</v>
      </c>
      <c r="B14" s="180">
        <f t="shared" si="3"/>
        <v>99699.852677901319</v>
      </c>
      <c r="C14" s="178">
        <f t="shared" si="0"/>
        <v>-498.49926338950661</v>
      </c>
      <c r="D14" s="178">
        <f t="shared" si="1"/>
        <v>-101.05126176324573</v>
      </c>
      <c r="E14" s="178">
        <f t="shared" si="2"/>
        <v>-601.05126176324575</v>
      </c>
    </row>
    <row r="15" spans="1:9" x14ac:dyDescent="0.35">
      <c r="A15">
        <v>5</v>
      </c>
      <c r="B15" s="180">
        <f t="shared" si="3"/>
        <v>99598.801416138071</v>
      </c>
      <c r="C15" s="178">
        <f t="shared" si="0"/>
        <v>-497.99400708069038</v>
      </c>
      <c r="D15" s="178">
        <f t="shared" si="1"/>
        <v>-101.55651807206196</v>
      </c>
      <c r="E15" s="178">
        <f t="shared" si="2"/>
        <v>-601.55651807206198</v>
      </c>
    </row>
    <row r="16" spans="1:9" x14ac:dyDescent="0.35">
      <c r="A16">
        <v>6</v>
      </c>
      <c r="B16" s="180">
        <f t="shared" si="3"/>
        <v>99497.244898066012</v>
      </c>
      <c r="C16" s="178">
        <f t="shared" si="0"/>
        <v>-497.48622449033007</v>
      </c>
      <c r="D16" s="178">
        <f t="shared" si="1"/>
        <v>-102.06430066242228</v>
      </c>
      <c r="E16" s="178">
        <f t="shared" si="2"/>
        <v>-602.06430066242228</v>
      </c>
    </row>
    <row r="17" spans="1:9" x14ac:dyDescent="0.35">
      <c r="A17">
        <v>7</v>
      </c>
      <c r="B17" s="180">
        <f t="shared" si="3"/>
        <v>99395.180597403596</v>
      </c>
      <c r="C17" s="178">
        <f t="shared" si="0"/>
        <v>-496.97590298701795</v>
      </c>
      <c r="D17" s="178">
        <f t="shared" si="1"/>
        <v>-102.57462216573438</v>
      </c>
      <c r="E17" s="178">
        <f t="shared" si="2"/>
        <v>-602.57462216573435</v>
      </c>
    </row>
    <row r="18" spans="1:9" x14ac:dyDescent="0.35">
      <c r="A18">
        <v>8</v>
      </c>
      <c r="B18" s="180">
        <f t="shared" si="3"/>
        <v>99292.605975237864</v>
      </c>
      <c r="C18" s="178">
        <f t="shared" si="0"/>
        <v>-496.46302987618924</v>
      </c>
      <c r="D18" s="178">
        <f t="shared" si="1"/>
        <v>-103.08749527656306</v>
      </c>
      <c r="E18" s="178">
        <f t="shared" si="2"/>
        <v>-603.087495276563</v>
      </c>
    </row>
    <row r="19" spans="1:9" x14ac:dyDescent="0.35">
      <c r="A19">
        <v>9</v>
      </c>
      <c r="B19" s="180">
        <f t="shared" si="3"/>
        <v>99189.518479961305</v>
      </c>
      <c r="C19" s="178">
        <f t="shared" si="0"/>
        <v>-495.94759239980647</v>
      </c>
      <c r="D19" s="178">
        <f t="shared" si="1"/>
        <v>-103.60293275294588</v>
      </c>
      <c r="E19" s="178">
        <f t="shared" si="2"/>
        <v>-603.60293275294589</v>
      </c>
    </row>
    <row r="20" spans="1:9" x14ac:dyDescent="0.35">
      <c r="A20">
        <v>10</v>
      </c>
      <c r="B20" s="180">
        <f t="shared" si="3"/>
        <v>99085.915547208366</v>
      </c>
      <c r="C20" s="178">
        <f t="shared" si="0"/>
        <v>-495.42957773604172</v>
      </c>
      <c r="D20" s="178">
        <f t="shared" si="1"/>
        <v>-104.12094741671061</v>
      </c>
      <c r="E20" s="178">
        <f t="shared" si="2"/>
        <v>-604.12094741671058</v>
      </c>
    </row>
    <row r="21" spans="1:9" x14ac:dyDescent="0.35">
      <c r="A21">
        <v>11</v>
      </c>
      <c r="B21" s="180">
        <f t="shared" si="3"/>
        <v>98981.794599791654</v>
      </c>
      <c r="C21" s="178">
        <f t="shared" si="0"/>
        <v>-494.90897299895812</v>
      </c>
      <c r="D21" s="178">
        <f t="shared" si="1"/>
        <v>-104.64155215379415</v>
      </c>
      <c r="E21" s="178">
        <f t="shared" si="2"/>
        <v>-604.64155215379412</v>
      </c>
    </row>
    <row r="22" spans="1:9" x14ac:dyDescent="0.35">
      <c r="A22">
        <v>12</v>
      </c>
      <c r="B22" s="180">
        <f t="shared" si="3"/>
        <v>98877.153047637854</v>
      </c>
      <c r="C22" s="178">
        <f t="shared" si="0"/>
        <v>-494.38576523818921</v>
      </c>
      <c r="D22" s="178">
        <f t="shared" si="1"/>
        <v>-105.16475991456311</v>
      </c>
      <c r="E22" s="178">
        <f t="shared" si="2"/>
        <v>-605.16475991456309</v>
      </c>
      <c r="I22" s="175"/>
    </row>
    <row r="23" spans="1:9" x14ac:dyDescent="0.35">
      <c r="A23">
        <v>13</v>
      </c>
      <c r="B23" s="180">
        <f t="shared" si="3"/>
        <v>98771.988287723289</v>
      </c>
      <c r="C23" s="178">
        <f t="shared" si="0"/>
        <v>-493.85994143861637</v>
      </c>
      <c r="D23" s="178">
        <f t="shared" si="1"/>
        <v>-105.69058371413594</v>
      </c>
      <c r="E23" s="178">
        <f t="shared" si="2"/>
        <v>-605.69058371413598</v>
      </c>
    </row>
    <row r="24" spans="1:9" x14ac:dyDescent="0.35">
      <c r="A24">
        <v>14</v>
      </c>
      <c r="B24" s="180">
        <f t="shared" si="3"/>
        <v>98666.29770400915</v>
      </c>
      <c r="C24" s="178">
        <f t="shared" si="0"/>
        <v>-493.33148852004575</v>
      </c>
      <c r="D24" s="178">
        <f t="shared" si="1"/>
        <v>-106.21903663270659</v>
      </c>
      <c r="E24" s="178">
        <f t="shared" si="2"/>
        <v>-606.21903663270655</v>
      </c>
    </row>
    <row r="25" spans="1:9" x14ac:dyDescent="0.35">
      <c r="A25">
        <v>15</v>
      </c>
      <c r="B25" s="180">
        <f t="shared" si="3"/>
        <v>98560.078667376438</v>
      </c>
      <c r="C25" s="178">
        <f t="shared" si="0"/>
        <v>-492.80039333688211</v>
      </c>
      <c r="D25" s="178">
        <f t="shared" si="1"/>
        <v>-106.75013181587016</v>
      </c>
      <c r="E25" s="178">
        <f t="shared" si="2"/>
        <v>-606.75013181587019</v>
      </c>
    </row>
    <row r="26" spans="1:9" x14ac:dyDescent="0.35">
      <c r="A26">
        <v>16</v>
      </c>
      <c r="B26" s="180">
        <f t="shared" si="3"/>
        <v>98453.328535560562</v>
      </c>
      <c r="C26" s="178">
        <f t="shared" si="0"/>
        <v>-492.26664267780285</v>
      </c>
      <c r="D26" s="178">
        <f t="shared" si="1"/>
        <v>-107.28388247494948</v>
      </c>
      <c r="E26" s="178">
        <f t="shared" si="2"/>
        <v>-607.28388247494945</v>
      </c>
    </row>
    <row r="27" spans="1:9" x14ac:dyDescent="0.35">
      <c r="A27">
        <v>17</v>
      </c>
      <c r="B27" s="180">
        <f t="shared" si="3"/>
        <v>98346.044653085613</v>
      </c>
      <c r="C27" s="178">
        <f t="shared" si="0"/>
        <v>-491.73022326542809</v>
      </c>
      <c r="D27" s="178">
        <f t="shared" si="1"/>
        <v>-107.82030188732425</v>
      </c>
      <c r="E27" s="178">
        <f t="shared" si="2"/>
        <v>-607.82030188732426</v>
      </c>
    </row>
    <row r="28" spans="1:9" x14ac:dyDescent="0.35">
      <c r="A28">
        <v>18</v>
      </c>
      <c r="B28" s="180">
        <f t="shared" si="3"/>
        <v>98238.224351198296</v>
      </c>
      <c r="C28" s="178">
        <f t="shared" si="0"/>
        <v>-491.19112175599139</v>
      </c>
      <c r="D28" s="178">
        <f t="shared" si="1"/>
        <v>-108.35940339676087</v>
      </c>
      <c r="E28" s="178">
        <f t="shared" si="2"/>
        <v>-608.35940339676085</v>
      </c>
    </row>
    <row r="29" spans="1:9" x14ac:dyDescent="0.35">
      <c r="A29">
        <v>19</v>
      </c>
      <c r="B29" s="180">
        <f t="shared" si="3"/>
        <v>98129.864947801529</v>
      </c>
      <c r="C29" s="178">
        <f t="shared" si="0"/>
        <v>-490.64932473900762</v>
      </c>
      <c r="D29" s="178">
        <f t="shared" si="1"/>
        <v>-108.90120041374469</v>
      </c>
      <c r="E29" s="178">
        <f t="shared" si="2"/>
        <v>-608.90120041374473</v>
      </c>
    </row>
    <row r="30" spans="1:9" x14ac:dyDescent="0.35">
      <c r="A30">
        <v>20</v>
      </c>
      <c r="B30" s="180">
        <f t="shared" si="3"/>
        <v>98020.963747387781</v>
      </c>
      <c r="C30" s="178">
        <f t="shared" si="0"/>
        <v>-490.10481873693891</v>
      </c>
      <c r="D30" s="178">
        <f t="shared" si="1"/>
        <v>-109.4457064158134</v>
      </c>
      <c r="E30" s="178">
        <f t="shared" si="2"/>
        <v>-609.44570641581345</v>
      </c>
    </row>
    <row r="31" spans="1:9" x14ac:dyDescent="0.35">
      <c r="A31">
        <v>21</v>
      </c>
      <c r="B31" s="180">
        <f t="shared" si="3"/>
        <v>97911.518040971961</v>
      </c>
      <c r="C31" s="178">
        <f t="shared" si="0"/>
        <v>-489.55759020485988</v>
      </c>
      <c r="D31" s="178">
        <f t="shared" si="1"/>
        <v>-109.99293494789248</v>
      </c>
      <c r="E31" s="178">
        <f t="shared" si="2"/>
        <v>-609.99293494789254</v>
      </c>
    </row>
    <row r="32" spans="1:9" x14ac:dyDescent="0.35">
      <c r="A32">
        <v>22</v>
      </c>
      <c r="B32" s="180">
        <f t="shared" si="3"/>
        <v>97801.52510602407</v>
      </c>
      <c r="C32" s="178">
        <f t="shared" si="0"/>
        <v>-489.00762553012044</v>
      </c>
      <c r="D32" s="178">
        <f t="shared" si="1"/>
        <v>-110.54289962263192</v>
      </c>
      <c r="E32" s="178">
        <f t="shared" si="2"/>
        <v>-610.54289962263192</v>
      </c>
    </row>
    <row r="33" spans="1:5" x14ac:dyDescent="0.35">
      <c r="A33">
        <v>23</v>
      </c>
      <c r="B33" s="180">
        <f t="shared" si="3"/>
        <v>97690.982206401444</v>
      </c>
      <c r="C33" s="178">
        <f t="shared" si="0"/>
        <v>-488.4549110320072</v>
      </c>
      <c r="D33" s="178">
        <f t="shared" si="1"/>
        <v>-111.09561412074511</v>
      </c>
      <c r="E33" s="178">
        <f t="shared" si="2"/>
        <v>-611.09561412074515</v>
      </c>
    </row>
    <row r="34" spans="1:5" x14ac:dyDescent="0.35">
      <c r="A34">
        <v>24</v>
      </c>
      <c r="B34" s="180">
        <f t="shared" si="3"/>
        <v>97579.886592280702</v>
      </c>
      <c r="C34" s="178">
        <f t="shared" si="0"/>
        <v>-487.89943296140353</v>
      </c>
      <c r="D34" s="178">
        <f t="shared" si="1"/>
        <v>-111.65109219134882</v>
      </c>
      <c r="E34" s="178">
        <f t="shared" si="2"/>
        <v>-611.65109219134888</v>
      </c>
    </row>
    <row r="35" spans="1:5" x14ac:dyDescent="0.35">
      <c r="A35">
        <v>25</v>
      </c>
      <c r="B35" s="180">
        <f t="shared" si="3"/>
        <v>97468.235500089359</v>
      </c>
      <c r="C35" s="178">
        <f t="shared" si="0"/>
        <v>-487.34117750044675</v>
      </c>
      <c r="D35" s="178">
        <f t="shared" si="1"/>
        <v>-112.20934765230555</v>
      </c>
      <c r="E35" s="178">
        <f t="shared" si="2"/>
        <v>-612.2093476523055</v>
      </c>
    </row>
    <row r="36" spans="1:5" x14ac:dyDescent="0.35">
      <c r="A36">
        <v>26</v>
      </c>
      <c r="B36" s="180">
        <f t="shared" si="3"/>
        <v>97356.026152437058</v>
      </c>
      <c r="C36" s="178">
        <f t="shared" si="0"/>
        <v>-486.78013076218525</v>
      </c>
      <c r="D36" s="178">
        <f t="shared" si="1"/>
        <v>-112.77039439056709</v>
      </c>
      <c r="E36" s="178">
        <f t="shared" si="2"/>
        <v>-612.77039439056705</v>
      </c>
    </row>
    <row r="37" spans="1:5" x14ac:dyDescent="0.35">
      <c r="A37">
        <v>27</v>
      </c>
      <c r="B37" s="180">
        <f t="shared" si="3"/>
        <v>97243.255758046493</v>
      </c>
      <c r="C37" s="178">
        <f t="shared" si="0"/>
        <v>-486.21627879023242</v>
      </c>
      <c r="D37" s="178">
        <f t="shared" si="1"/>
        <v>-113.33424636251992</v>
      </c>
      <c r="E37" s="178">
        <f t="shared" si="2"/>
        <v>-613.33424636251993</v>
      </c>
    </row>
    <row r="38" spans="1:5" x14ac:dyDescent="0.35">
      <c r="A38">
        <v>28</v>
      </c>
      <c r="B38" s="180">
        <f t="shared" si="3"/>
        <v>97129.921511683977</v>
      </c>
      <c r="C38" s="178">
        <f t="shared" si="0"/>
        <v>-485.64960755841975</v>
      </c>
      <c r="D38" s="178">
        <f t="shared" si="1"/>
        <v>-113.90091759433251</v>
      </c>
      <c r="E38" s="178">
        <f t="shared" si="2"/>
        <v>-613.90091759433255</v>
      </c>
    </row>
    <row r="39" spans="1:5" x14ac:dyDescent="0.35">
      <c r="A39">
        <v>29</v>
      </c>
      <c r="B39" s="180">
        <f t="shared" si="3"/>
        <v>97016.020594089641</v>
      </c>
      <c r="C39" s="178">
        <f t="shared" si="0"/>
        <v>-485.08010297044814</v>
      </c>
      <c r="D39" s="178">
        <f t="shared" si="1"/>
        <v>-114.47042218230418</v>
      </c>
      <c r="E39" s="178">
        <f t="shared" si="2"/>
        <v>-614.47042218230422</v>
      </c>
    </row>
    <row r="40" spans="1:5" x14ac:dyDescent="0.35">
      <c r="A40">
        <v>30</v>
      </c>
      <c r="B40" s="180">
        <f t="shared" si="3"/>
        <v>96901.550171907336</v>
      </c>
      <c r="C40" s="178">
        <f t="shared" si="0"/>
        <v>-484.5077508595366</v>
      </c>
      <c r="D40" s="178">
        <f t="shared" si="1"/>
        <v>-115.0427742932157</v>
      </c>
      <c r="E40" s="178">
        <f t="shared" si="2"/>
        <v>-615.04277429321564</v>
      </c>
    </row>
    <row r="41" spans="1:5" x14ac:dyDescent="0.35">
      <c r="A41">
        <v>31</v>
      </c>
      <c r="B41" s="180">
        <f t="shared" si="3"/>
        <v>96786.507397614114</v>
      </c>
      <c r="C41" s="178">
        <f t="shared" si="0"/>
        <v>-483.93253698807052</v>
      </c>
      <c r="D41" s="178">
        <f t="shared" si="1"/>
        <v>-115.61798816468179</v>
      </c>
      <c r="E41" s="178">
        <f t="shared" si="2"/>
        <v>-615.61798816468183</v>
      </c>
    </row>
    <row r="42" spans="1:5" x14ac:dyDescent="0.35">
      <c r="A42">
        <v>32</v>
      </c>
      <c r="B42" s="180">
        <f t="shared" si="3"/>
        <v>96670.889409449432</v>
      </c>
      <c r="C42" s="178">
        <f t="shared" si="0"/>
        <v>-483.35444704724716</v>
      </c>
      <c r="D42" s="178">
        <f t="shared" si="1"/>
        <v>-116.19607810550519</v>
      </c>
      <c r="E42" s="178">
        <f t="shared" si="2"/>
        <v>-616.19607810550519</v>
      </c>
    </row>
    <row r="43" spans="1:5" x14ac:dyDescent="0.35">
      <c r="A43">
        <v>33</v>
      </c>
      <c r="B43" s="180">
        <f t="shared" si="3"/>
        <v>96554.693331343922</v>
      </c>
      <c r="C43" s="178">
        <f t="shared" si="0"/>
        <v>-482.77346665671962</v>
      </c>
      <c r="D43" s="178">
        <f t="shared" si="1"/>
        <v>-116.77705849603272</v>
      </c>
      <c r="E43" s="178">
        <f t="shared" si="2"/>
        <v>-616.77705849603274</v>
      </c>
    </row>
    <row r="44" spans="1:5" x14ac:dyDescent="0.35">
      <c r="A44">
        <v>34</v>
      </c>
      <c r="B44" s="180">
        <f t="shared" si="3"/>
        <v>96437.916272847884</v>
      </c>
      <c r="C44" s="178">
        <f t="shared" si="0"/>
        <v>-482.18958136423942</v>
      </c>
      <c r="D44" s="178">
        <f t="shared" si="1"/>
        <v>-117.36094378851288</v>
      </c>
      <c r="E44" s="178">
        <f t="shared" si="2"/>
        <v>-617.36094378851294</v>
      </c>
    </row>
    <row r="45" spans="1:5" x14ac:dyDescent="0.35">
      <c r="A45">
        <v>35</v>
      </c>
      <c r="B45" s="180">
        <f t="shared" si="3"/>
        <v>96320.555329059367</v>
      </c>
      <c r="C45" s="178">
        <f t="shared" si="0"/>
        <v>-481.6027766452969</v>
      </c>
      <c r="D45" s="178">
        <f t="shared" si="1"/>
        <v>-117.94774850745546</v>
      </c>
      <c r="E45" s="178">
        <f t="shared" si="2"/>
        <v>-617.94774850745546</v>
      </c>
    </row>
    <row r="46" spans="1:5" x14ac:dyDescent="0.35">
      <c r="A46">
        <v>36</v>
      </c>
      <c r="B46" s="180">
        <f t="shared" si="3"/>
        <v>96202.607580551907</v>
      </c>
      <c r="C46" s="178">
        <f t="shared" si="0"/>
        <v>-481.01303790275961</v>
      </c>
      <c r="D46" s="178">
        <f t="shared" si="1"/>
        <v>-118.53748724999272</v>
      </c>
      <c r="E46" s="178">
        <f t="shared" si="2"/>
        <v>-618.53748724999275</v>
      </c>
    </row>
    <row r="47" spans="1:5" x14ac:dyDescent="0.35">
      <c r="A47">
        <v>37</v>
      </c>
      <c r="B47" s="180">
        <f t="shared" si="3"/>
        <v>96084.070093301911</v>
      </c>
      <c r="C47" s="178">
        <f t="shared" si="0"/>
        <v>-480.42035046650966</v>
      </c>
      <c r="D47" s="178">
        <f t="shared" si="1"/>
        <v>-119.13017468624268</v>
      </c>
      <c r="E47" s="178">
        <f t="shared" si="2"/>
        <v>-619.13017468624264</v>
      </c>
    </row>
    <row r="48" spans="1:5" x14ac:dyDescent="0.35">
      <c r="A48">
        <v>38</v>
      </c>
      <c r="B48" s="180">
        <f t="shared" si="3"/>
        <v>95964.939918615666</v>
      </c>
      <c r="C48" s="178">
        <f t="shared" si="0"/>
        <v>-479.82469959307844</v>
      </c>
      <c r="D48" s="178">
        <f t="shared" si="1"/>
        <v>-119.72582555967389</v>
      </c>
      <c r="E48" s="178">
        <f t="shared" si="2"/>
        <v>-619.72582555967392</v>
      </c>
    </row>
    <row r="49" spans="1:5" x14ac:dyDescent="0.35">
      <c r="A49">
        <v>39</v>
      </c>
      <c r="B49" s="180">
        <f t="shared" si="3"/>
        <v>95845.214093055998</v>
      </c>
      <c r="C49" s="178">
        <f t="shared" si="0"/>
        <v>-479.22607046528009</v>
      </c>
      <c r="D49" s="178">
        <f t="shared" si="1"/>
        <v>-120.32445468747228</v>
      </c>
      <c r="E49" s="178">
        <f t="shared" si="2"/>
        <v>-620.32445468747233</v>
      </c>
    </row>
    <row r="50" spans="1:5" x14ac:dyDescent="0.35">
      <c r="A50">
        <v>40</v>
      </c>
      <c r="B50" s="180">
        <f t="shared" si="3"/>
        <v>95724.889638368521</v>
      </c>
      <c r="C50" s="178">
        <f t="shared" si="0"/>
        <v>-478.6244481918427</v>
      </c>
      <c r="D50" s="178">
        <f t="shared" si="1"/>
        <v>-120.92607696090961</v>
      </c>
      <c r="E50" s="178">
        <f t="shared" si="2"/>
        <v>-620.92607696090965</v>
      </c>
    </row>
    <row r="51" spans="1:5" x14ac:dyDescent="0.35">
      <c r="A51">
        <v>41</v>
      </c>
      <c r="B51" s="180">
        <f t="shared" si="3"/>
        <v>95603.963561407611</v>
      </c>
      <c r="C51" s="178">
        <f t="shared" si="0"/>
        <v>-478.01981780703812</v>
      </c>
      <c r="D51" s="178">
        <f t="shared" si="1"/>
        <v>-121.53070734571418</v>
      </c>
      <c r="E51" s="178">
        <f t="shared" si="2"/>
        <v>-621.53070734571418</v>
      </c>
    </row>
    <row r="52" spans="1:5" x14ac:dyDescent="0.35">
      <c r="A52">
        <v>42</v>
      </c>
      <c r="B52" s="180">
        <f t="shared" si="3"/>
        <v>95482.432854061903</v>
      </c>
      <c r="C52" s="178">
        <f t="shared" si="0"/>
        <v>-477.41216427030952</v>
      </c>
      <c r="D52" s="178">
        <f t="shared" si="1"/>
        <v>-122.13836088244274</v>
      </c>
      <c r="E52" s="178">
        <f t="shared" si="2"/>
        <v>-622.13836088244273</v>
      </c>
    </row>
    <row r="53" spans="1:5" x14ac:dyDescent="0.35">
      <c r="A53">
        <v>43</v>
      </c>
      <c r="B53" s="180">
        <f t="shared" si="3"/>
        <v>95360.294493179463</v>
      </c>
      <c r="C53" s="178">
        <f t="shared" si="0"/>
        <v>-476.80147246589735</v>
      </c>
      <c r="D53" s="178">
        <f t="shared" si="1"/>
        <v>-122.74905268685498</v>
      </c>
      <c r="E53" s="178">
        <f t="shared" si="2"/>
        <v>-622.74905268685495</v>
      </c>
    </row>
    <row r="54" spans="1:5" x14ac:dyDescent="0.35">
      <c r="A54">
        <v>44</v>
      </c>
      <c r="B54" s="180">
        <f t="shared" si="3"/>
        <v>95237.545440492613</v>
      </c>
      <c r="C54" s="178">
        <f t="shared" si="0"/>
        <v>-476.18772720246307</v>
      </c>
      <c r="D54" s="178">
        <f t="shared" si="1"/>
        <v>-123.36279795028925</v>
      </c>
      <c r="E54" s="178">
        <f t="shared" si="2"/>
        <v>-623.36279795028929</v>
      </c>
    </row>
    <row r="55" spans="1:5" x14ac:dyDescent="0.35">
      <c r="A55">
        <v>45</v>
      </c>
      <c r="B55" s="180">
        <f t="shared" si="3"/>
        <v>95114.182642542321</v>
      </c>
      <c r="C55" s="178">
        <f t="shared" si="0"/>
        <v>-475.57091321271162</v>
      </c>
      <c r="D55" s="178">
        <f t="shared" si="1"/>
        <v>-123.97961194004071</v>
      </c>
      <c r="E55" s="178">
        <f t="shared" si="2"/>
        <v>-623.97961194004074</v>
      </c>
    </row>
    <row r="56" spans="1:5" x14ac:dyDescent="0.35">
      <c r="A56">
        <v>46</v>
      </c>
      <c r="B56" s="180">
        <f t="shared" si="3"/>
        <v>94990.203030602279</v>
      </c>
      <c r="C56" s="178">
        <f t="shared" si="0"/>
        <v>-474.95101515301138</v>
      </c>
      <c r="D56" s="178">
        <f t="shared" si="1"/>
        <v>-124.5995099997409</v>
      </c>
      <c r="E56" s="178">
        <f t="shared" si="2"/>
        <v>-624.59950999974092</v>
      </c>
    </row>
    <row r="57" spans="1:5" x14ac:dyDescent="0.35">
      <c r="A57">
        <v>47</v>
      </c>
      <c r="B57" s="180">
        <f t="shared" si="3"/>
        <v>94865.603520602541</v>
      </c>
      <c r="C57" s="178">
        <f t="shared" si="0"/>
        <v>-474.32801760301271</v>
      </c>
      <c r="D57" s="178">
        <f t="shared" si="1"/>
        <v>-125.22250754973959</v>
      </c>
      <c r="E57" s="178">
        <f t="shared" si="2"/>
        <v>-625.22250754973959</v>
      </c>
    </row>
    <row r="58" spans="1:5" x14ac:dyDescent="0.35">
      <c r="A58">
        <v>48</v>
      </c>
      <c r="B58" s="180">
        <f t="shared" si="3"/>
        <v>94740.3810130528</v>
      </c>
      <c r="C58" s="178">
        <f t="shared" si="0"/>
        <v>-473.70190506526399</v>
      </c>
      <c r="D58" s="178">
        <f t="shared" si="1"/>
        <v>-125.84862008748831</v>
      </c>
      <c r="E58" s="178">
        <f t="shared" si="2"/>
        <v>-625.84862008748837</v>
      </c>
    </row>
    <row r="59" spans="1:5" x14ac:dyDescent="0.35">
      <c r="A59">
        <v>49</v>
      </c>
      <c r="B59" s="180">
        <f t="shared" si="3"/>
        <v>94614.53239296531</v>
      </c>
      <c r="C59" s="178">
        <f t="shared" si="0"/>
        <v>-473.07266196482664</v>
      </c>
      <c r="D59" s="178">
        <f t="shared" si="1"/>
        <v>-126.47786318792572</v>
      </c>
      <c r="E59" s="178">
        <f t="shared" si="2"/>
        <v>-626.47786318792578</v>
      </c>
    </row>
    <row r="60" spans="1:5" x14ac:dyDescent="0.35">
      <c r="A60">
        <v>50</v>
      </c>
      <c r="B60" s="180">
        <f t="shared" si="3"/>
        <v>94488.054529777379</v>
      </c>
      <c r="C60" s="178">
        <f t="shared" si="0"/>
        <v>-472.44027264888689</v>
      </c>
      <c r="D60" s="178">
        <f t="shared" si="1"/>
        <v>-127.11025250386537</v>
      </c>
      <c r="E60" s="178">
        <f t="shared" si="2"/>
        <v>-627.11025250386535</v>
      </c>
    </row>
    <row r="61" spans="1:5" x14ac:dyDescent="0.35">
      <c r="A61">
        <v>51</v>
      </c>
      <c r="B61" s="180">
        <f t="shared" si="3"/>
        <v>94360.94427727352</v>
      </c>
      <c r="C61" s="178">
        <f t="shared" si="0"/>
        <v>-471.80472138636759</v>
      </c>
      <c r="D61" s="178">
        <f t="shared" si="1"/>
        <v>-127.74580376638467</v>
      </c>
      <c r="E61" s="178">
        <f t="shared" si="2"/>
        <v>-627.74580376638471</v>
      </c>
    </row>
    <row r="62" spans="1:5" x14ac:dyDescent="0.35">
      <c r="A62">
        <v>52</v>
      </c>
      <c r="B62" s="180">
        <f t="shared" si="3"/>
        <v>94233.198473507131</v>
      </c>
      <c r="C62" s="178">
        <f t="shared" si="0"/>
        <v>-471.16599236753564</v>
      </c>
      <c r="D62" s="178">
        <f t="shared" si="1"/>
        <v>-128.38453278521661</v>
      </c>
      <c r="E62" s="178">
        <f t="shared" si="2"/>
        <v>-628.38453278521661</v>
      </c>
    </row>
    <row r="63" spans="1:5" x14ac:dyDescent="0.35">
      <c r="A63">
        <v>53</v>
      </c>
      <c r="B63" s="180">
        <f t="shared" si="3"/>
        <v>94104.813940721913</v>
      </c>
      <c r="C63" s="178">
        <f t="shared" si="0"/>
        <v>-470.52406970360965</v>
      </c>
      <c r="D63" s="178">
        <f t="shared" si="1"/>
        <v>-129.0264554491427</v>
      </c>
      <c r="E63" s="178">
        <f t="shared" si="2"/>
        <v>-629.02645544914276</v>
      </c>
    </row>
    <row r="64" spans="1:5" x14ac:dyDescent="0.35">
      <c r="A64">
        <v>54</v>
      </c>
      <c r="B64" s="180">
        <f t="shared" si="3"/>
        <v>93975.787485272769</v>
      </c>
      <c r="C64" s="178">
        <f t="shared" si="0"/>
        <v>-469.8789374263639</v>
      </c>
      <c r="D64" s="178">
        <f t="shared" si="1"/>
        <v>-129.67158772638842</v>
      </c>
      <c r="E64" s="178">
        <f t="shared" si="2"/>
        <v>-629.67158772638845</v>
      </c>
    </row>
    <row r="65" spans="1:5" x14ac:dyDescent="0.35">
      <c r="A65">
        <v>55</v>
      </c>
      <c r="B65" s="180">
        <f t="shared" si="3"/>
        <v>93846.115897546377</v>
      </c>
      <c r="C65" s="178">
        <f t="shared" si="0"/>
        <v>-469.23057948773197</v>
      </c>
      <c r="D65" s="178">
        <f t="shared" si="1"/>
        <v>-130.31994566502036</v>
      </c>
      <c r="E65" s="178">
        <f t="shared" si="2"/>
        <v>-630.31994566502033</v>
      </c>
    </row>
    <row r="66" spans="1:5" x14ac:dyDescent="0.35">
      <c r="A66">
        <v>56</v>
      </c>
      <c r="B66" s="180">
        <f t="shared" si="3"/>
        <v>93715.795951881359</v>
      </c>
      <c r="C66" s="178">
        <f t="shared" si="0"/>
        <v>-468.57897975940688</v>
      </c>
      <c r="D66" s="178">
        <f t="shared" si="1"/>
        <v>-130.97154539334545</v>
      </c>
      <c r="E66" s="178">
        <f t="shared" si="2"/>
        <v>-630.97154539334542</v>
      </c>
    </row>
    <row r="67" spans="1:5" x14ac:dyDescent="0.35">
      <c r="A67">
        <v>57</v>
      </c>
      <c r="B67" s="180">
        <f t="shared" si="3"/>
        <v>93584.824406488013</v>
      </c>
      <c r="C67" s="178">
        <f t="shared" si="0"/>
        <v>-467.92412203244015</v>
      </c>
      <c r="D67" s="178">
        <f t="shared" si="1"/>
        <v>-131.62640312031218</v>
      </c>
      <c r="E67" s="178">
        <f t="shared" si="2"/>
        <v>-631.62640312031215</v>
      </c>
    </row>
    <row r="68" spans="1:5" x14ac:dyDescent="0.35">
      <c r="A68">
        <v>58</v>
      </c>
      <c r="B68" s="180">
        <f t="shared" si="3"/>
        <v>93453.198003367695</v>
      </c>
      <c r="C68" s="178">
        <f t="shared" si="0"/>
        <v>-467.26599001683854</v>
      </c>
      <c r="D68" s="178">
        <f t="shared" si="1"/>
        <v>-132.28453513591376</v>
      </c>
      <c r="E68" s="178">
        <f t="shared" si="2"/>
        <v>-632.28453513591376</v>
      </c>
    </row>
    <row r="69" spans="1:5" x14ac:dyDescent="0.35">
      <c r="A69">
        <v>59</v>
      </c>
      <c r="B69" s="180">
        <f t="shared" si="3"/>
        <v>93320.913468231782</v>
      </c>
      <c r="C69" s="178">
        <f t="shared" si="0"/>
        <v>-466.604567341159</v>
      </c>
      <c r="D69" s="178">
        <f t="shared" si="1"/>
        <v>-132.9459578115933</v>
      </c>
      <c r="E69" s="178">
        <f t="shared" si="2"/>
        <v>-632.9459578115933</v>
      </c>
    </row>
    <row r="70" spans="1:5" x14ac:dyDescent="0.35">
      <c r="A70">
        <v>60</v>
      </c>
      <c r="B70" s="180">
        <f t="shared" si="3"/>
        <v>93187.967510420189</v>
      </c>
      <c r="C70" s="178">
        <f t="shared" si="0"/>
        <v>-465.93983755210104</v>
      </c>
      <c r="D70" s="178">
        <f t="shared" si="1"/>
        <v>-133.61068760065126</v>
      </c>
      <c r="E70" s="178">
        <f t="shared" si="2"/>
        <v>-633.61068760065132</v>
      </c>
    </row>
    <row r="71" spans="1:5" x14ac:dyDescent="0.35">
      <c r="A71">
        <v>61</v>
      </c>
      <c r="B71" s="180">
        <f t="shared" si="3"/>
        <v>93054.356822819536</v>
      </c>
      <c r="C71" s="178">
        <f t="shared" si="0"/>
        <v>-465.27178411409778</v>
      </c>
      <c r="D71" s="178">
        <f t="shared" si="1"/>
        <v>-134.27874103865454</v>
      </c>
      <c r="E71" s="178">
        <f t="shared" si="2"/>
        <v>-634.27874103865452</v>
      </c>
    </row>
    <row r="72" spans="1:5" x14ac:dyDescent="0.35">
      <c r="A72">
        <v>62</v>
      </c>
      <c r="B72" s="180">
        <f t="shared" si="3"/>
        <v>92920.078081780885</v>
      </c>
      <c r="C72" s="178">
        <f t="shared" si="0"/>
        <v>-464.6003904089045</v>
      </c>
      <c r="D72" s="178">
        <f t="shared" si="1"/>
        <v>-134.9501347438478</v>
      </c>
      <c r="E72" s="178">
        <f t="shared" si="2"/>
        <v>-634.9501347438478</v>
      </c>
    </row>
    <row r="73" spans="1:5" x14ac:dyDescent="0.35">
      <c r="A73">
        <v>63</v>
      </c>
      <c r="B73" s="180">
        <f t="shared" si="3"/>
        <v>92785.127947037035</v>
      </c>
      <c r="C73" s="178">
        <f t="shared" si="0"/>
        <v>-463.92563973518526</v>
      </c>
      <c r="D73" s="178">
        <f t="shared" si="1"/>
        <v>-135.62488541756707</v>
      </c>
      <c r="E73" s="178">
        <f t="shared" si="2"/>
        <v>-635.62488541756704</v>
      </c>
    </row>
    <row r="74" spans="1:5" x14ac:dyDescent="0.35">
      <c r="A74">
        <v>64</v>
      </c>
      <c r="B74" s="180">
        <f t="shared" si="3"/>
        <v>92649.503061619471</v>
      </c>
      <c r="C74" s="178">
        <f t="shared" si="0"/>
        <v>-463.24751530809743</v>
      </c>
      <c r="D74" s="178">
        <f t="shared" si="1"/>
        <v>-136.30300984465487</v>
      </c>
      <c r="E74" s="178">
        <f t="shared" si="2"/>
        <v>-636.30300984465487</v>
      </c>
    </row>
    <row r="75" spans="1:5" x14ac:dyDescent="0.35">
      <c r="A75">
        <v>65</v>
      </c>
      <c r="B75" s="180">
        <f t="shared" si="3"/>
        <v>92513.200051774809</v>
      </c>
      <c r="C75" s="178">
        <f t="shared" si="0"/>
        <v>-462.56600025887411</v>
      </c>
      <c r="D75" s="178">
        <f t="shared" si="1"/>
        <v>-136.98452489387816</v>
      </c>
      <c r="E75" s="178">
        <f t="shared" si="2"/>
        <v>-636.98452489387819</v>
      </c>
    </row>
    <row r="76" spans="1:5" x14ac:dyDescent="0.35">
      <c r="A76">
        <v>66</v>
      </c>
      <c r="B76" s="180">
        <f t="shared" si="3"/>
        <v>92376.215526880929</v>
      </c>
      <c r="C76" s="178">
        <f t="shared" ref="C76:C139" si="4">IPMT($B$3/$B$5,$A76,$B$5*$B$4,$B$2,$B$6)</f>
        <v>-461.88107763440473</v>
      </c>
      <c r="D76" s="178">
        <f t="shared" ref="D76:D139" si="5">PPMT($B$3/$B$5,$A76,$B$5*$B$4,$B$11,$B$6)</f>
        <v>-137.66944751834754</v>
      </c>
      <c r="E76" s="178">
        <f t="shared" ref="E76:E139" si="6">C$11+$D76</f>
        <v>-637.66944751834751</v>
      </c>
    </row>
    <row r="77" spans="1:5" x14ac:dyDescent="0.35">
      <c r="A77">
        <v>67</v>
      </c>
      <c r="B77" s="180">
        <f t="shared" ref="B77:B140" si="7">B76+D76</f>
        <v>92238.546079362583</v>
      </c>
      <c r="C77" s="178">
        <f t="shared" si="4"/>
        <v>-461.19273039681298</v>
      </c>
      <c r="D77" s="178">
        <f t="shared" si="5"/>
        <v>-138.3577947559393</v>
      </c>
      <c r="E77" s="178">
        <f t="shared" si="6"/>
        <v>-638.35779475593927</v>
      </c>
    </row>
    <row r="78" spans="1:5" x14ac:dyDescent="0.35">
      <c r="A78">
        <v>68</v>
      </c>
      <c r="B78" s="180">
        <f t="shared" si="7"/>
        <v>92100.188284606644</v>
      </c>
      <c r="C78" s="178">
        <f t="shared" si="4"/>
        <v>-460.5009414230334</v>
      </c>
      <c r="D78" s="178">
        <f t="shared" si="5"/>
        <v>-139.04958372971899</v>
      </c>
      <c r="E78" s="178">
        <f t="shared" si="6"/>
        <v>-639.04958372971896</v>
      </c>
    </row>
    <row r="79" spans="1:5" x14ac:dyDescent="0.35">
      <c r="A79">
        <v>69</v>
      </c>
      <c r="B79" s="180">
        <f t="shared" si="7"/>
        <v>91961.138700876923</v>
      </c>
      <c r="C79" s="178">
        <f t="shared" si="4"/>
        <v>-459.80569350438469</v>
      </c>
      <c r="D79" s="178">
        <f t="shared" si="5"/>
        <v>-139.74483164836758</v>
      </c>
      <c r="E79" s="178">
        <f t="shared" si="6"/>
        <v>-639.74483164836761</v>
      </c>
    </row>
    <row r="80" spans="1:5" x14ac:dyDescent="0.35">
      <c r="A80">
        <v>70</v>
      </c>
      <c r="B80" s="180">
        <f t="shared" si="7"/>
        <v>91821.393869228559</v>
      </c>
      <c r="C80" s="178">
        <f t="shared" si="4"/>
        <v>-459.10696934614288</v>
      </c>
      <c r="D80" s="178">
        <f t="shared" si="5"/>
        <v>-140.44355580660942</v>
      </c>
      <c r="E80" s="178">
        <f t="shared" si="6"/>
        <v>-640.44355580660942</v>
      </c>
    </row>
    <row r="81" spans="1:5" x14ac:dyDescent="0.35">
      <c r="A81">
        <v>71</v>
      </c>
      <c r="B81" s="180">
        <f t="shared" si="7"/>
        <v>91680.950313421956</v>
      </c>
      <c r="C81" s="178">
        <f t="shared" si="4"/>
        <v>-458.40475156710994</v>
      </c>
      <c r="D81" s="178">
        <f t="shared" si="5"/>
        <v>-141.14577358564244</v>
      </c>
      <c r="E81" s="178">
        <f t="shared" si="6"/>
        <v>-641.14577358564247</v>
      </c>
    </row>
    <row r="82" spans="1:5" x14ac:dyDescent="0.35">
      <c r="A82">
        <v>72</v>
      </c>
      <c r="B82" s="180">
        <f t="shared" si="7"/>
        <v>91539.804539836317</v>
      </c>
      <c r="C82" s="178">
        <f t="shared" si="4"/>
        <v>-457.69902269918157</v>
      </c>
      <c r="D82" s="178">
        <f t="shared" si="5"/>
        <v>-141.85150245357067</v>
      </c>
      <c r="E82" s="178">
        <f t="shared" si="6"/>
        <v>-641.85150245357067</v>
      </c>
    </row>
    <row r="83" spans="1:5" x14ac:dyDescent="0.35">
      <c r="A83">
        <v>73</v>
      </c>
      <c r="B83" s="180">
        <f t="shared" si="7"/>
        <v>91397.953037382744</v>
      </c>
      <c r="C83" s="178">
        <f t="shared" si="4"/>
        <v>-456.98976518691381</v>
      </c>
      <c r="D83" s="178">
        <f t="shared" si="5"/>
        <v>-142.56075996583851</v>
      </c>
      <c r="E83" s="178">
        <f t="shared" si="6"/>
        <v>-642.56075996583854</v>
      </c>
    </row>
    <row r="84" spans="1:5" x14ac:dyDescent="0.35">
      <c r="A84">
        <v>74</v>
      </c>
      <c r="B84" s="180">
        <f t="shared" si="7"/>
        <v>91255.392277416904</v>
      </c>
      <c r="C84" s="178">
        <f t="shared" si="4"/>
        <v>-456.27696138708455</v>
      </c>
      <c r="D84" s="178">
        <f t="shared" si="5"/>
        <v>-143.27356376566775</v>
      </c>
      <c r="E84" s="178">
        <f t="shared" si="6"/>
        <v>-643.27356376566775</v>
      </c>
    </row>
    <row r="85" spans="1:5" x14ac:dyDescent="0.35">
      <c r="A85">
        <v>75</v>
      </c>
      <c r="B85" s="180">
        <f t="shared" si="7"/>
        <v>91112.118713651231</v>
      </c>
      <c r="C85" s="178">
        <f t="shared" si="4"/>
        <v>-455.56059356825625</v>
      </c>
      <c r="D85" s="178">
        <f t="shared" si="5"/>
        <v>-143.98993158449605</v>
      </c>
      <c r="E85" s="178">
        <f t="shared" si="6"/>
        <v>-643.98993158449605</v>
      </c>
    </row>
    <row r="86" spans="1:5" x14ac:dyDescent="0.35">
      <c r="A86">
        <v>76</v>
      </c>
      <c r="B86" s="180">
        <f t="shared" si="7"/>
        <v>90968.128782066735</v>
      </c>
      <c r="C86" s="178">
        <f t="shared" si="4"/>
        <v>-454.84064391033382</v>
      </c>
      <c r="D86" s="178">
        <f t="shared" si="5"/>
        <v>-144.70988124241856</v>
      </c>
      <c r="E86" s="178">
        <f t="shared" si="6"/>
        <v>-644.70988124241853</v>
      </c>
    </row>
    <row r="87" spans="1:5" x14ac:dyDescent="0.35">
      <c r="A87">
        <v>77</v>
      </c>
      <c r="B87" s="180">
        <f t="shared" si="7"/>
        <v>90823.418900824312</v>
      </c>
      <c r="C87" s="178">
        <f t="shared" si="4"/>
        <v>-454.11709450412172</v>
      </c>
      <c r="D87" s="178">
        <f t="shared" si="5"/>
        <v>-145.43343064863063</v>
      </c>
      <c r="E87" s="178">
        <f t="shared" si="6"/>
        <v>-645.43343064863063</v>
      </c>
    </row>
    <row r="88" spans="1:5" x14ac:dyDescent="0.35">
      <c r="A88">
        <v>78</v>
      </c>
      <c r="B88" s="180">
        <f t="shared" si="7"/>
        <v>90677.985470175685</v>
      </c>
      <c r="C88" s="178">
        <f t="shared" si="4"/>
        <v>-453.38992735087857</v>
      </c>
      <c r="D88" s="178">
        <f t="shared" si="5"/>
        <v>-146.16059780187382</v>
      </c>
      <c r="E88" s="178">
        <f t="shared" si="6"/>
        <v>-646.16059780187379</v>
      </c>
    </row>
    <row r="89" spans="1:5" x14ac:dyDescent="0.35">
      <c r="A89">
        <v>79</v>
      </c>
      <c r="B89" s="180">
        <f t="shared" si="7"/>
        <v>90531.824872373807</v>
      </c>
      <c r="C89" s="178">
        <f t="shared" si="4"/>
        <v>-452.6591243618692</v>
      </c>
      <c r="D89" s="178">
        <f t="shared" si="5"/>
        <v>-146.89140079088315</v>
      </c>
      <c r="E89" s="178">
        <f t="shared" si="6"/>
        <v>-646.89140079088315</v>
      </c>
    </row>
    <row r="90" spans="1:5" x14ac:dyDescent="0.35">
      <c r="A90">
        <v>80</v>
      </c>
      <c r="B90" s="180">
        <f t="shared" si="7"/>
        <v>90384.933471582917</v>
      </c>
      <c r="C90" s="178">
        <f t="shared" si="4"/>
        <v>-451.92466735791464</v>
      </c>
      <c r="D90" s="178">
        <f t="shared" si="5"/>
        <v>-147.62585779483757</v>
      </c>
      <c r="E90" s="178">
        <f t="shared" si="6"/>
        <v>-647.62585779483754</v>
      </c>
    </row>
    <row r="91" spans="1:5" x14ac:dyDescent="0.35">
      <c r="A91">
        <v>81</v>
      </c>
      <c r="B91" s="180">
        <f t="shared" si="7"/>
        <v>90237.307613788085</v>
      </c>
      <c r="C91" s="178">
        <f t="shared" si="4"/>
        <v>-451.18653806894059</v>
      </c>
      <c r="D91" s="178">
        <f t="shared" si="5"/>
        <v>-148.36398708381176</v>
      </c>
      <c r="E91" s="178">
        <f t="shared" si="6"/>
        <v>-648.36398708381171</v>
      </c>
    </row>
    <row r="92" spans="1:5" x14ac:dyDescent="0.35">
      <c r="A92">
        <v>82</v>
      </c>
      <c r="B92" s="180">
        <f t="shared" si="7"/>
        <v>90088.943626704277</v>
      </c>
      <c r="C92" s="178">
        <f t="shared" si="4"/>
        <v>-450.44471813352152</v>
      </c>
      <c r="D92" s="178">
        <f t="shared" si="5"/>
        <v>-149.10580701923081</v>
      </c>
      <c r="E92" s="178">
        <f t="shared" si="6"/>
        <v>-649.10580701923084</v>
      </c>
    </row>
    <row r="93" spans="1:5" x14ac:dyDescent="0.35">
      <c r="A93">
        <v>83</v>
      </c>
      <c r="B93" s="180">
        <f t="shared" si="7"/>
        <v>89939.837819685039</v>
      </c>
      <c r="C93" s="178">
        <f t="shared" si="4"/>
        <v>-449.69918909842528</v>
      </c>
      <c r="D93" s="178">
        <f t="shared" si="5"/>
        <v>-149.85133605432696</v>
      </c>
      <c r="E93" s="178">
        <f t="shared" si="6"/>
        <v>-649.85133605432702</v>
      </c>
    </row>
    <row r="94" spans="1:5" x14ac:dyDescent="0.35">
      <c r="A94">
        <v>84</v>
      </c>
      <c r="B94" s="180">
        <f t="shared" si="7"/>
        <v>89789.98648363071</v>
      </c>
      <c r="C94" s="178">
        <f t="shared" si="4"/>
        <v>-448.94993241815371</v>
      </c>
      <c r="D94" s="178">
        <f t="shared" si="5"/>
        <v>-150.60059273459862</v>
      </c>
      <c r="E94" s="178">
        <f t="shared" si="6"/>
        <v>-650.60059273459865</v>
      </c>
    </row>
    <row r="95" spans="1:5" x14ac:dyDescent="0.35">
      <c r="A95">
        <v>85</v>
      </c>
      <c r="B95" s="180">
        <f t="shared" si="7"/>
        <v>89639.385890896112</v>
      </c>
      <c r="C95" s="178">
        <f t="shared" si="4"/>
        <v>-448.19692945448077</v>
      </c>
      <c r="D95" s="178">
        <f t="shared" si="5"/>
        <v>-151.35359569827162</v>
      </c>
      <c r="E95" s="178">
        <f t="shared" si="6"/>
        <v>-651.35359569827165</v>
      </c>
    </row>
    <row r="96" spans="1:5" x14ac:dyDescent="0.35">
      <c r="A96">
        <v>86</v>
      </c>
      <c r="B96" s="180">
        <f t="shared" si="7"/>
        <v>89488.032295197845</v>
      </c>
      <c r="C96" s="178">
        <f t="shared" si="4"/>
        <v>-447.44016147598938</v>
      </c>
      <c r="D96" s="178">
        <f t="shared" si="5"/>
        <v>-152.11036367676294</v>
      </c>
      <c r="E96" s="178">
        <f t="shared" si="6"/>
        <v>-652.11036367676297</v>
      </c>
    </row>
    <row r="97" spans="1:5" x14ac:dyDescent="0.35">
      <c r="A97">
        <v>87</v>
      </c>
      <c r="B97" s="180">
        <f t="shared" si="7"/>
        <v>89335.921931521079</v>
      </c>
      <c r="C97" s="178">
        <f t="shared" si="4"/>
        <v>-446.67960965760557</v>
      </c>
      <c r="D97" s="178">
        <f t="shared" si="5"/>
        <v>-152.87091549514676</v>
      </c>
      <c r="E97" s="178">
        <f t="shared" si="6"/>
        <v>-652.87091549514673</v>
      </c>
    </row>
    <row r="98" spans="1:5" x14ac:dyDescent="0.35">
      <c r="A98">
        <v>88</v>
      </c>
      <c r="B98" s="180">
        <f t="shared" si="7"/>
        <v>89183.051016025929</v>
      </c>
      <c r="C98" s="178">
        <f t="shared" si="4"/>
        <v>-445.9152550801299</v>
      </c>
      <c r="D98" s="178">
        <f t="shared" si="5"/>
        <v>-153.63527007262249</v>
      </c>
      <c r="E98" s="178">
        <f t="shared" si="6"/>
        <v>-653.63527007262246</v>
      </c>
    </row>
    <row r="99" spans="1:5" x14ac:dyDescent="0.35">
      <c r="A99">
        <v>89</v>
      </c>
      <c r="B99" s="180">
        <f t="shared" si="7"/>
        <v>89029.415745953302</v>
      </c>
      <c r="C99" s="178">
        <f t="shared" si="4"/>
        <v>-445.14707872976669</v>
      </c>
      <c r="D99" s="178">
        <f t="shared" si="5"/>
        <v>-154.40344642298561</v>
      </c>
      <c r="E99" s="178">
        <f t="shared" si="6"/>
        <v>-654.40344642298555</v>
      </c>
    </row>
    <row r="100" spans="1:5" x14ac:dyDescent="0.35">
      <c r="A100">
        <v>90</v>
      </c>
      <c r="B100" s="180">
        <f t="shared" si="7"/>
        <v>88875.01229953031</v>
      </c>
      <c r="C100" s="178">
        <f t="shared" si="4"/>
        <v>-444.37506149765176</v>
      </c>
      <c r="D100" s="178">
        <f t="shared" si="5"/>
        <v>-155.17546365510054</v>
      </c>
      <c r="E100" s="178">
        <f t="shared" si="6"/>
        <v>-655.17546365510054</v>
      </c>
    </row>
    <row r="101" spans="1:5" x14ac:dyDescent="0.35">
      <c r="A101">
        <v>91</v>
      </c>
      <c r="B101" s="180">
        <f t="shared" si="7"/>
        <v>88719.836835875205</v>
      </c>
      <c r="C101" s="178">
        <f t="shared" si="4"/>
        <v>-443.59918417937627</v>
      </c>
      <c r="D101" s="178">
        <f t="shared" si="5"/>
        <v>-155.95134097337609</v>
      </c>
      <c r="E101" s="178">
        <f t="shared" si="6"/>
        <v>-655.95134097337609</v>
      </c>
    </row>
    <row r="102" spans="1:5" x14ac:dyDescent="0.35">
      <c r="A102">
        <v>92</v>
      </c>
      <c r="B102" s="180">
        <f t="shared" si="7"/>
        <v>88563.885494901828</v>
      </c>
      <c r="C102" s="178">
        <f t="shared" si="4"/>
        <v>-442.81942747450944</v>
      </c>
      <c r="D102" s="178">
        <f t="shared" si="5"/>
        <v>-156.73109767824295</v>
      </c>
      <c r="E102" s="178">
        <f t="shared" si="6"/>
        <v>-656.73109767824292</v>
      </c>
    </row>
    <row r="103" spans="1:5" x14ac:dyDescent="0.35">
      <c r="A103">
        <v>93</v>
      </c>
      <c r="B103" s="180">
        <f t="shared" si="7"/>
        <v>88407.154397223581</v>
      </c>
      <c r="C103" s="178">
        <f t="shared" si="4"/>
        <v>-442.03577198611811</v>
      </c>
      <c r="D103" s="178">
        <f t="shared" si="5"/>
        <v>-157.51475316663416</v>
      </c>
      <c r="E103" s="178">
        <f t="shared" si="6"/>
        <v>-657.51475316663414</v>
      </c>
    </row>
    <row r="104" spans="1:5" x14ac:dyDescent="0.35">
      <c r="A104">
        <v>94</v>
      </c>
      <c r="B104" s="180">
        <f t="shared" si="7"/>
        <v>88249.639644056952</v>
      </c>
      <c r="C104" s="178">
        <f t="shared" si="4"/>
        <v>-441.24819822028496</v>
      </c>
      <c r="D104" s="178">
        <f t="shared" si="5"/>
        <v>-158.30232693246731</v>
      </c>
      <c r="E104" s="178">
        <f t="shared" si="6"/>
        <v>-658.30232693246728</v>
      </c>
    </row>
    <row r="105" spans="1:5" x14ac:dyDescent="0.35">
      <c r="A105">
        <v>95</v>
      </c>
      <c r="B105" s="180">
        <f t="shared" si="7"/>
        <v>88091.337317124489</v>
      </c>
      <c r="C105" s="178">
        <f t="shared" si="4"/>
        <v>-440.45668658562266</v>
      </c>
      <c r="D105" s="178">
        <f t="shared" si="5"/>
        <v>-159.09383856712964</v>
      </c>
      <c r="E105" s="178">
        <f t="shared" si="6"/>
        <v>-659.09383856712964</v>
      </c>
    </row>
    <row r="106" spans="1:5" x14ac:dyDescent="0.35">
      <c r="A106">
        <v>96</v>
      </c>
      <c r="B106" s="180">
        <f t="shared" si="7"/>
        <v>87932.243478557357</v>
      </c>
      <c r="C106" s="178">
        <f t="shared" si="4"/>
        <v>-439.66121739278702</v>
      </c>
      <c r="D106" s="178">
        <f t="shared" si="5"/>
        <v>-159.88930775996531</v>
      </c>
      <c r="E106" s="178">
        <f t="shared" si="6"/>
        <v>-659.88930775996528</v>
      </c>
    </row>
    <row r="107" spans="1:5" x14ac:dyDescent="0.35">
      <c r="A107">
        <v>97</v>
      </c>
      <c r="B107" s="180">
        <f t="shared" si="7"/>
        <v>87772.354170797393</v>
      </c>
      <c r="C107" s="178">
        <f t="shared" si="4"/>
        <v>-438.8617708539872</v>
      </c>
      <c r="D107" s="178">
        <f t="shared" si="5"/>
        <v>-160.68875429876513</v>
      </c>
      <c r="E107" s="178">
        <f t="shared" si="6"/>
        <v>-660.68875429876516</v>
      </c>
    </row>
    <row r="108" spans="1:5" x14ac:dyDescent="0.35">
      <c r="A108">
        <v>98</v>
      </c>
      <c r="B108" s="180">
        <f t="shared" si="7"/>
        <v>87611.665416498625</v>
      </c>
      <c r="C108" s="178">
        <f t="shared" si="4"/>
        <v>-438.05832708249335</v>
      </c>
      <c r="D108" s="178">
        <f t="shared" si="5"/>
        <v>-161.49219807025898</v>
      </c>
      <c r="E108" s="178">
        <f t="shared" si="6"/>
        <v>-661.49219807025895</v>
      </c>
    </row>
    <row r="109" spans="1:5" x14ac:dyDescent="0.35">
      <c r="A109">
        <v>99</v>
      </c>
      <c r="B109" s="180">
        <f t="shared" si="7"/>
        <v>87450.173218428361</v>
      </c>
      <c r="C109" s="178">
        <f t="shared" si="4"/>
        <v>-437.25086609214202</v>
      </c>
      <c r="D109" s="178">
        <f t="shared" si="5"/>
        <v>-162.29965906061022</v>
      </c>
      <c r="E109" s="178">
        <f t="shared" si="6"/>
        <v>-662.29965906061022</v>
      </c>
    </row>
    <row r="110" spans="1:5" x14ac:dyDescent="0.35">
      <c r="A110">
        <v>100</v>
      </c>
      <c r="B110" s="180">
        <f t="shared" si="7"/>
        <v>87287.873559367756</v>
      </c>
      <c r="C110" s="178">
        <f t="shared" si="4"/>
        <v>-436.43936779683901</v>
      </c>
      <c r="D110" s="178">
        <f t="shared" si="5"/>
        <v>-163.11115735591332</v>
      </c>
      <c r="E110" s="178">
        <f t="shared" si="6"/>
        <v>-663.11115735591329</v>
      </c>
    </row>
    <row r="111" spans="1:5" x14ac:dyDescent="0.35">
      <c r="A111">
        <v>101</v>
      </c>
      <c r="B111" s="180">
        <f t="shared" si="7"/>
        <v>87124.762402011838</v>
      </c>
      <c r="C111" s="178">
        <f t="shared" si="4"/>
        <v>-435.62381201005951</v>
      </c>
      <c r="D111" s="178">
        <f t="shared" si="5"/>
        <v>-163.92671314269288</v>
      </c>
      <c r="E111" s="178">
        <f t="shared" si="6"/>
        <v>-663.92671314269285</v>
      </c>
    </row>
    <row r="112" spans="1:5" x14ac:dyDescent="0.35">
      <c r="A112">
        <v>102</v>
      </c>
      <c r="B112" s="180">
        <f t="shared" si="7"/>
        <v>86960.835688869149</v>
      </c>
      <c r="C112" s="178">
        <f t="shared" si="4"/>
        <v>-434.80417844434595</v>
      </c>
      <c r="D112" s="178">
        <f t="shared" si="5"/>
        <v>-164.74634670840635</v>
      </c>
      <c r="E112" s="178">
        <f t="shared" si="6"/>
        <v>-664.74634670840635</v>
      </c>
    </row>
    <row r="113" spans="1:5" x14ac:dyDescent="0.35">
      <c r="A113">
        <v>103</v>
      </c>
      <c r="B113" s="180">
        <f t="shared" si="7"/>
        <v>86796.089342160747</v>
      </c>
      <c r="C113" s="178">
        <f t="shared" si="4"/>
        <v>-433.98044671080396</v>
      </c>
      <c r="D113" s="178">
        <f t="shared" si="5"/>
        <v>-165.5700784419484</v>
      </c>
      <c r="E113" s="178">
        <f t="shared" si="6"/>
        <v>-665.57007844194845</v>
      </c>
    </row>
    <row r="114" spans="1:5" x14ac:dyDescent="0.35">
      <c r="A114">
        <v>104</v>
      </c>
      <c r="B114" s="180">
        <f t="shared" si="7"/>
        <v>86630.519263718801</v>
      </c>
      <c r="C114" s="178">
        <f t="shared" si="4"/>
        <v>-433.15259631859414</v>
      </c>
      <c r="D114" s="178">
        <f t="shared" si="5"/>
        <v>-166.39792883415814</v>
      </c>
      <c r="E114" s="178">
        <f t="shared" si="6"/>
        <v>-666.39792883415817</v>
      </c>
    </row>
    <row r="115" spans="1:5" x14ac:dyDescent="0.35">
      <c r="A115">
        <v>105</v>
      </c>
      <c r="B115" s="180">
        <f t="shared" si="7"/>
        <v>86464.121334884636</v>
      </c>
      <c r="C115" s="178">
        <f t="shared" si="4"/>
        <v>-432.32060667442346</v>
      </c>
      <c r="D115" s="178">
        <f t="shared" si="5"/>
        <v>-167.22991847832887</v>
      </c>
      <c r="E115" s="178">
        <f t="shared" si="6"/>
        <v>-667.22991847832884</v>
      </c>
    </row>
    <row r="116" spans="1:5" x14ac:dyDescent="0.35">
      <c r="A116">
        <v>106</v>
      </c>
      <c r="B116" s="180">
        <f t="shared" si="7"/>
        <v>86296.891416406303</v>
      </c>
      <c r="C116" s="178">
        <f t="shared" si="4"/>
        <v>-431.48445708203184</v>
      </c>
      <c r="D116" s="178">
        <f t="shared" si="5"/>
        <v>-168.06606807072055</v>
      </c>
      <c r="E116" s="178">
        <f t="shared" si="6"/>
        <v>-668.06606807072058</v>
      </c>
    </row>
    <row r="117" spans="1:5" x14ac:dyDescent="0.35">
      <c r="A117">
        <v>107</v>
      </c>
      <c r="B117" s="180">
        <f t="shared" si="7"/>
        <v>86128.82534833558</v>
      </c>
      <c r="C117" s="178">
        <f t="shared" si="4"/>
        <v>-430.64412674167818</v>
      </c>
      <c r="D117" s="178">
        <f t="shared" si="5"/>
        <v>-168.90639841107415</v>
      </c>
      <c r="E117" s="178">
        <f t="shared" si="6"/>
        <v>-668.90639841107418</v>
      </c>
    </row>
    <row r="118" spans="1:5" x14ac:dyDescent="0.35">
      <c r="A118">
        <v>108</v>
      </c>
      <c r="B118" s="180">
        <f t="shared" si="7"/>
        <v>85959.918949924511</v>
      </c>
      <c r="C118" s="178">
        <f t="shared" si="4"/>
        <v>-429.79959474962288</v>
      </c>
      <c r="D118" s="178">
        <f t="shared" si="5"/>
        <v>-169.7509304031295</v>
      </c>
      <c r="E118" s="178">
        <f t="shared" si="6"/>
        <v>-669.75093040312947</v>
      </c>
    </row>
    <row r="119" spans="1:5" x14ac:dyDescent="0.35">
      <c r="A119">
        <v>109</v>
      </c>
      <c r="B119" s="180">
        <f t="shared" si="7"/>
        <v>85790.168019521385</v>
      </c>
      <c r="C119" s="178">
        <f t="shared" si="4"/>
        <v>-428.95084009760717</v>
      </c>
      <c r="D119" s="178">
        <f t="shared" si="5"/>
        <v>-170.59968505514516</v>
      </c>
      <c r="E119" s="178">
        <f t="shared" si="6"/>
        <v>-670.59968505514519</v>
      </c>
    </row>
    <row r="120" spans="1:5" x14ac:dyDescent="0.35">
      <c r="A120">
        <v>110</v>
      </c>
      <c r="B120" s="180">
        <f t="shared" si="7"/>
        <v>85619.568334466239</v>
      </c>
      <c r="C120" s="178">
        <f t="shared" si="4"/>
        <v>-428.09784167233141</v>
      </c>
      <c r="D120" s="178">
        <f t="shared" si="5"/>
        <v>-171.45268348042089</v>
      </c>
      <c r="E120" s="178">
        <f t="shared" si="6"/>
        <v>-671.45268348042089</v>
      </c>
    </row>
    <row r="121" spans="1:5" x14ac:dyDescent="0.35">
      <c r="A121">
        <v>111</v>
      </c>
      <c r="B121" s="180">
        <f t="shared" si="7"/>
        <v>85448.115650985812</v>
      </c>
      <c r="C121" s="178">
        <f t="shared" si="4"/>
        <v>-427.24057825492929</v>
      </c>
      <c r="D121" s="178">
        <f t="shared" si="5"/>
        <v>-172.30994689782298</v>
      </c>
      <c r="E121" s="178">
        <f t="shared" si="6"/>
        <v>-672.30994689782301</v>
      </c>
    </row>
    <row r="122" spans="1:5" x14ac:dyDescent="0.35">
      <c r="A122">
        <v>112</v>
      </c>
      <c r="B122" s="180">
        <f t="shared" si="7"/>
        <v>85275.805704087994</v>
      </c>
      <c r="C122" s="178">
        <f t="shared" si="4"/>
        <v>-426.37902852044022</v>
      </c>
      <c r="D122" s="178">
        <f t="shared" si="5"/>
        <v>-173.17149663231208</v>
      </c>
      <c r="E122" s="178">
        <f t="shared" si="6"/>
        <v>-673.17149663231203</v>
      </c>
    </row>
    <row r="123" spans="1:5" x14ac:dyDescent="0.35">
      <c r="A123">
        <v>113</v>
      </c>
      <c r="B123" s="180">
        <f t="shared" si="7"/>
        <v>85102.634207455689</v>
      </c>
      <c r="C123" s="178">
        <f t="shared" si="4"/>
        <v>-425.51317103727865</v>
      </c>
      <c r="D123" s="178">
        <f t="shared" si="5"/>
        <v>-174.03735411547368</v>
      </c>
      <c r="E123" s="178">
        <f t="shared" si="6"/>
        <v>-674.0373541154737</v>
      </c>
    </row>
    <row r="124" spans="1:5" x14ac:dyDescent="0.35">
      <c r="A124">
        <v>114</v>
      </c>
      <c r="B124" s="180">
        <f t="shared" si="7"/>
        <v>84928.596853340219</v>
      </c>
      <c r="C124" s="178">
        <f t="shared" si="4"/>
        <v>-424.64298426670126</v>
      </c>
      <c r="D124" s="178">
        <f t="shared" si="5"/>
        <v>-174.90754088605104</v>
      </c>
      <c r="E124" s="178">
        <f t="shared" si="6"/>
        <v>-674.90754088605104</v>
      </c>
    </row>
    <row r="125" spans="1:5" x14ac:dyDescent="0.35">
      <c r="A125">
        <v>115</v>
      </c>
      <c r="B125" s="180">
        <f t="shared" si="7"/>
        <v>84753.689312454168</v>
      </c>
      <c r="C125" s="178">
        <f t="shared" si="4"/>
        <v>-423.76844656227098</v>
      </c>
      <c r="D125" s="178">
        <f t="shared" si="5"/>
        <v>-175.78207859048132</v>
      </c>
      <c r="E125" s="178">
        <f t="shared" si="6"/>
        <v>-675.78207859048132</v>
      </c>
    </row>
    <row r="126" spans="1:5" x14ac:dyDescent="0.35">
      <c r="A126">
        <v>116</v>
      </c>
      <c r="B126" s="180">
        <f t="shared" si="7"/>
        <v>84577.907233863691</v>
      </c>
      <c r="C126" s="178">
        <f t="shared" si="4"/>
        <v>-422.8895361693186</v>
      </c>
      <c r="D126" s="178">
        <f t="shared" si="5"/>
        <v>-176.66098898343373</v>
      </c>
      <c r="E126" s="178">
        <f t="shared" si="6"/>
        <v>-676.66098898343375</v>
      </c>
    </row>
    <row r="127" spans="1:5" x14ac:dyDescent="0.35">
      <c r="A127">
        <v>117</v>
      </c>
      <c r="B127" s="180">
        <f t="shared" si="7"/>
        <v>84401.246244880254</v>
      </c>
      <c r="C127" s="178">
        <f t="shared" si="4"/>
        <v>-422.00623122440152</v>
      </c>
      <c r="D127" s="178">
        <f t="shared" si="5"/>
        <v>-177.54429392835081</v>
      </c>
      <c r="E127" s="178">
        <f t="shared" si="6"/>
        <v>-677.54429392835084</v>
      </c>
    </row>
    <row r="128" spans="1:5" x14ac:dyDescent="0.35">
      <c r="A128">
        <v>118</v>
      </c>
      <c r="B128" s="180">
        <f t="shared" si="7"/>
        <v>84223.701950951901</v>
      </c>
      <c r="C128" s="178">
        <f t="shared" si="4"/>
        <v>-421.11850975475971</v>
      </c>
      <c r="D128" s="178">
        <f t="shared" si="5"/>
        <v>-178.43201539799261</v>
      </c>
      <c r="E128" s="178">
        <f t="shared" si="6"/>
        <v>-678.43201539799259</v>
      </c>
    </row>
    <row r="129" spans="1:5" x14ac:dyDescent="0.35">
      <c r="A129">
        <v>119</v>
      </c>
      <c r="B129" s="180">
        <f t="shared" si="7"/>
        <v>84045.269935553908</v>
      </c>
      <c r="C129" s="178">
        <f t="shared" si="4"/>
        <v>-420.22634967776975</v>
      </c>
      <c r="D129" s="178">
        <f t="shared" si="5"/>
        <v>-179.32417547498255</v>
      </c>
      <c r="E129" s="178">
        <f t="shared" si="6"/>
        <v>-679.32417547498255</v>
      </c>
    </row>
    <row r="130" spans="1:5" x14ac:dyDescent="0.35">
      <c r="A130">
        <v>120</v>
      </c>
      <c r="B130" s="180">
        <f t="shared" si="7"/>
        <v>83865.945760078932</v>
      </c>
      <c r="C130" s="178">
        <f t="shared" si="4"/>
        <v>-419.32972880039483</v>
      </c>
      <c r="D130" s="178">
        <f t="shared" si="5"/>
        <v>-180.2207963523575</v>
      </c>
      <c r="E130" s="178">
        <f t="shared" si="6"/>
        <v>-680.22079635235752</v>
      </c>
    </row>
    <row r="131" spans="1:5" x14ac:dyDescent="0.35">
      <c r="A131">
        <v>121</v>
      </c>
      <c r="B131" s="180">
        <f t="shared" si="7"/>
        <v>83685.724963726578</v>
      </c>
      <c r="C131" s="178">
        <f t="shared" si="4"/>
        <v>-418.42862481863307</v>
      </c>
      <c r="D131" s="178">
        <f t="shared" si="5"/>
        <v>-181.12190033411929</v>
      </c>
      <c r="E131" s="178">
        <f t="shared" si="6"/>
        <v>-681.12190033411935</v>
      </c>
    </row>
    <row r="132" spans="1:5" x14ac:dyDescent="0.35">
      <c r="A132">
        <v>122</v>
      </c>
      <c r="B132" s="180">
        <f t="shared" si="7"/>
        <v>83504.603063392453</v>
      </c>
      <c r="C132" s="178">
        <f t="shared" si="4"/>
        <v>-417.52301531696241</v>
      </c>
      <c r="D132" s="178">
        <f t="shared" si="5"/>
        <v>-182.02750983578991</v>
      </c>
      <c r="E132" s="178">
        <f t="shared" si="6"/>
        <v>-682.02750983578994</v>
      </c>
    </row>
    <row r="133" spans="1:5" x14ac:dyDescent="0.35">
      <c r="A133">
        <v>123</v>
      </c>
      <c r="B133" s="180">
        <f t="shared" si="7"/>
        <v>83322.575553556657</v>
      </c>
      <c r="C133" s="178">
        <f t="shared" si="4"/>
        <v>-416.61287776778352</v>
      </c>
      <c r="D133" s="178">
        <f t="shared" si="5"/>
        <v>-182.93764738496884</v>
      </c>
      <c r="E133" s="178">
        <f t="shared" si="6"/>
        <v>-682.93764738496884</v>
      </c>
    </row>
    <row r="134" spans="1:5" x14ac:dyDescent="0.35">
      <c r="A134">
        <v>124</v>
      </c>
      <c r="B134" s="180">
        <f t="shared" si="7"/>
        <v>83139.637906171687</v>
      </c>
      <c r="C134" s="178">
        <f t="shared" si="4"/>
        <v>-415.6981895308586</v>
      </c>
      <c r="D134" s="178">
        <f t="shared" si="5"/>
        <v>-183.8523356218937</v>
      </c>
      <c r="E134" s="178">
        <f t="shared" si="6"/>
        <v>-683.85233562189364</v>
      </c>
    </row>
    <row r="135" spans="1:5" x14ac:dyDescent="0.35">
      <c r="A135">
        <v>125</v>
      </c>
      <c r="B135" s="180">
        <f t="shared" si="7"/>
        <v>82955.785570549793</v>
      </c>
      <c r="C135" s="178">
        <f t="shared" si="4"/>
        <v>-414.77892785274918</v>
      </c>
      <c r="D135" s="178">
        <f t="shared" si="5"/>
        <v>-184.77159730000315</v>
      </c>
      <c r="E135" s="178">
        <f t="shared" si="6"/>
        <v>-684.77159730000312</v>
      </c>
    </row>
    <row r="136" spans="1:5" x14ac:dyDescent="0.35">
      <c r="A136">
        <v>126</v>
      </c>
      <c r="B136" s="180">
        <f t="shared" si="7"/>
        <v>82771.013973249792</v>
      </c>
      <c r="C136" s="178">
        <f t="shared" si="4"/>
        <v>-413.8550698662491</v>
      </c>
      <c r="D136" s="178">
        <f t="shared" si="5"/>
        <v>-185.6954552865032</v>
      </c>
      <c r="E136" s="178">
        <f t="shared" si="6"/>
        <v>-685.69545528650315</v>
      </c>
    </row>
    <row r="137" spans="1:5" x14ac:dyDescent="0.35">
      <c r="A137">
        <v>127</v>
      </c>
      <c r="B137" s="180">
        <f t="shared" si="7"/>
        <v>82585.318517963286</v>
      </c>
      <c r="C137" s="178">
        <f t="shared" si="4"/>
        <v>-412.92659258981666</v>
      </c>
      <c r="D137" s="178">
        <f t="shared" si="5"/>
        <v>-186.62393256293566</v>
      </c>
      <c r="E137" s="178">
        <f t="shared" si="6"/>
        <v>-686.62393256293569</v>
      </c>
    </row>
    <row r="138" spans="1:5" x14ac:dyDescent="0.35">
      <c r="A138">
        <v>128</v>
      </c>
      <c r="B138" s="180">
        <f t="shared" si="7"/>
        <v>82398.694585400357</v>
      </c>
      <c r="C138" s="178">
        <f t="shared" si="4"/>
        <v>-411.99347292700196</v>
      </c>
      <c r="D138" s="178">
        <f t="shared" si="5"/>
        <v>-187.55705222575037</v>
      </c>
      <c r="E138" s="178">
        <f t="shared" si="6"/>
        <v>-687.55705222575034</v>
      </c>
    </row>
    <row r="139" spans="1:5" x14ac:dyDescent="0.35">
      <c r="A139">
        <v>129</v>
      </c>
      <c r="B139" s="180">
        <f t="shared" si="7"/>
        <v>82211.137533174609</v>
      </c>
      <c r="C139" s="178">
        <f t="shared" si="4"/>
        <v>-411.05568766587322</v>
      </c>
      <c r="D139" s="178">
        <f t="shared" si="5"/>
        <v>-188.49483748687911</v>
      </c>
      <c r="E139" s="178">
        <f t="shared" si="6"/>
        <v>-688.49483748687908</v>
      </c>
    </row>
    <row r="140" spans="1:5" x14ac:dyDescent="0.35">
      <c r="A140">
        <v>130</v>
      </c>
      <c r="B140" s="180">
        <f t="shared" si="7"/>
        <v>82022.642695687726</v>
      </c>
      <c r="C140" s="178">
        <f t="shared" ref="C140:C203" si="8">IPMT($B$3/$B$5,$A140,$B$5*$B$4,$B$2,$B$6)</f>
        <v>-410.11321347843881</v>
      </c>
      <c r="D140" s="178">
        <f t="shared" ref="D140:D203" si="9">PPMT($B$3/$B$5,$A140,$B$5*$B$4,$B$11,$B$6)</f>
        <v>-189.43731167431349</v>
      </c>
      <c r="E140" s="178">
        <f t="shared" ref="E140:E203" si="10">C$11+$D140</f>
        <v>-689.43731167431349</v>
      </c>
    </row>
    <row r="141" spans="1:5" x14ac:dyDescent="0.35">
      <c r="A141">
        <v>131</v>
      </c>
      <c r="B141" s="180">
        <f t="shared" ref="B141:B204" si="11">B140+D140</f>
        <v>81833.205384013418</v>
      </c>
      <c r="C141" s="178">
        <f t="shared" si="8"/>
        <v>-409.16602692006722</v>
      </c>
      <c r="D141" s="178">
        <f t="shared" si="9"/>
        <v>-190.38449823268508</v>
      </c>
      <c r="E141" s="178">
        <f t="shared" si="10"/>
        <v>-690.38449823268502</v>
      </c>
    </row>
    <row r="142" spans="1:5" x14ac:dyDescent="0.35">
      <c r="A142">
        <v>132</v>
      </c>
      <c r="B142" s="180">
        <f t="shared" si="11"/>
        <v>81642.820885780733</v>
      </c>
      <c r="C142" s="178">
        <f t="shared" si="8"/>
        <v>-408.21410442890379</v>
      </c>
      <c r="D142" s="178">
        <f t="shared" si="9"/>
        <v>-191.33642072384848</v>
      </c>
      <c r="E142" s="178">
        <f t="shared" si="10"/>
        <v>-691.33642072384851</v>
      </c>
    </row>
    <row r="143" spans="1:5" x14ac:dyDescent="0.35">
      <c r="A143">
        <v>133</v>
      </c>
      <c r="B143" s="180">
        <f t="shared" si="11"/>
        <v>81451.484465056885</v>
      </c>
      <c r="C143" s="178">
        <f t="shared" si="8"/>
        <v>-407.25742232528455</v>
      </c>
      <c r="D143" s="178">
        <f t="shared" si="9"/>
        <v>-192.29310282746778</v>
      </c>
      <c r="E143" s="178">
        <f t="shared" si="10"/>
        <v>-692.29310282746781</v>
      </c>
    </row>
    <row r="144" spans="1:5" x14ac:dyDescent="0.35">
      <c r="A144">
        <v>134</v>
      </c>
      <c r="B144" s="180">
        <f t="shared" si="11"/>
        <v>81259.191362229423</v>
      </c>
      <c r="C144" s="178">
        <f t="shared" si="8"/>
        <v>-406.29595681114728</v>
      </c>
      <c r="D144" s="178">
        <f t="shared" si="9"/>
        <v>-193.25456834160505</v>
      </c>
      <c r="E144" s="178">
        <f t="shared" si="10"/>
        <v>-693.25456834160502</v>
      </c>
    </row>
    <row r="145" spans="1:5" x14ac:dyDescent="0.35">
      <c r="A145">
        <v>135</v>
      </c>
      <c r="B145" s="180">
        <f t="shared" si="11"/>
        <v>81065.936793887813</v>
      </c>
      <c r="C145" s="178">
        <f t="shared" si="8"/>
        <v>-405.3296839694392</v>
      </c>
      <c r="D145" s="178">
        <f t="shared" si="9"/>
        <v>-194.2208411833131</v>
      </c>
      <c r="E145" s="178">
        <f t="shared" si="10"/>
        <v>-694.22084118331304</v>
      </c>
    </row>
    <row r="146" spans="1:5" x14ac:dyDescent="0.35">
      <c r="A146">
        <v>136</v>
      </c>
      <c r="B146" s="180">
        <f t="shared" si="11"/>
        <v>80871.715952704501</v>
      </c>
      <c r="C146" s="178">
        <f t="shared" si="8"/>
        <v>-404.35857976352264</v>
      </c>
      <c r="D146" s="178">
        <f t="shared" si="9"/>
        <v>-195.19194538922966</v>
      </c>
      <c r="E146" s="178">
        <f t="shared" si="10"/>
        <v>-695.19194538922966</v>
      </c>
    </row>
    <row r="147" spans="1:5" x14ac:dyDescent="0.35">
      <c r="A147">
        <v>137</v>
      </c>
      <c r="B147" s="180">
        <f t="shared" si="11"/>
        <v>80676.524007315267</v>
      </c>
      <c r="C147" s="178">
        <f t="shared" si="8"/>
        <v>-403.3826200365765</v>
      </c>
      <c r="D147" s="178">
        <f t="shared" si="9"/>
        <v>-196.16790511617586</v>
      </c>
      <c r="E147" s="178">
        <f t="shared" si="10"/>
        <v>-696.16790511617592</v>
      </c>
    </row>
    <row r="148" spans="1:5" x14ac:dyDescent="0.35">
      <c r="A148">
        <v>138</v>
      </c>
      <c r="B148" s="180">
        <f t="shared" si="11"/>
        <v>80480.35610219909</v>
      </c>
      <c r="C148" s="178">
        <f t="shared" si="8"/>
        <v>-402.40178051099565</v>
      </c>
      <c r="D148" s="178">
        <f t="shared" si="9"/>
        <v>-197.14874464175671</v>
      </c>
      <c r="E148" s="178">
        <f t="shared" si="10"/>
        <v>-697.14874464175671</v>
      </c>
    </row>
    <row r="149" spans="1:5" x14ac:dyDescent="0.35">
      <c r="A149">
        <v>139</v>
      </c>
      <c r="B149" s="180">
        <f t="shared" si="11"/>
        <v>80283.20735755733</v>
      </c>
      <c r="C149" s="178">
        <f t="shared" si="8"/>
        <v>-401.41603678778682</v>
      </c>
      <c r="D149" s="178">
        <f t="shared" si="9"/>
        <v>-198.13448836496551</v>
      </c>
      <c r="E149" s="178">
        <f t="shared" si="10"/>
        <v>-698.13448836496548</v>
      </c>
    </row>
    <row r="150" spans="1:5" x14ac:dyDescent="0.35">
      <c r="A150">
        <v>140</v>
      </c>
      <c r="B150" s="180">
        <f t="shared" si="11"/>
        <v>80085.072869192358</v>
      </c>
      <c r="C150" s="178">
        <f t="shared" si="8"/>
        <v>-400.42536434596201</v>
      </c>
      <c r="D150" s="178">
        <f t="shared" si="9"/>
        <v>-199.12516080679029</v>
      </c>
      <c r="E150" s="178">
        <f t="shared" si="10"/>
        <v>-699.12516080679029</v>
      </c>
    </row>
    <row r="151" spans="1:5" x14ac:dyDescent="0.35">
      <c r="A151">
        <v>141</v>
      </c>
      <c r="B151" s="180">
        <f t="shared" si="11"/>
        <v>79885.947708385575</v>
      </c>
      <c r="C151" s="178">
        <f t="shared" si="8"/>
        <v>-399.42973854192809</v>
      </c>
      <c r="D151" s="178">
        <f t="shared" si="9"/>
        <v>-200.12078661082427</v>
      </c>
      <c r="E151" s="178">
        <f t="shared" si="10"/>
        <v>-700.12078661082433</v>
      </c>
    </row>
    <row r="152" spans="1:5" x14ac:dyDescent="0.35">
      <c r="A152">
        <v>142</v>
      </c>
      <c r="B152" s="180">
        <f t="shared" si="11"/>
        <v>79685.826921774744</v>
      </c>
      <c r="C152" s="178">
        <f t="shared" si="8"/>
        <v>-398.42913460887394</v>
      </c>
      <c r="D152" s="178">
        <f t="shared" si="9"/>
        <v>-201.12139054387836</v>
      </c>
      <c r="E152" s="178">
        <f t="shared" si="10"/>
        <v>-701.12139054387831</v>
      </c>
    </row>
    <row r="153" spans="1:5" x14ac:dyDescent="0.35">
      <c r="A153">
        <v>143</v>
      </c>
      <c r="B153" s="180">
        <f t="shared" si="11"/>
        <v>79484.705531230866</v>
      </c>
      <c r="C153" s="178">
        <f t="shared" si="8"/>
        <v>-397.42352765615448</v>
      </c>
      <c r="D153" s="178">
        <f t="shared" si="9"/>
        <v>-202.12699749659777</v>
      </c>
      <c r="E153" s="178">
        <f t="shared" si="10"/>
        <v>-702.12699749659782</v>
      </c>
    </row>
    <row r="154" spans="1:5" x14ac:dyDescent="0.35">
      <c r="A154">
        <v>144</v>
      </c>
      <c r="B154" s="180">
        <f t="shared" si="11"/>
        <v>79282.578533734268</v>
      </c>
      <c r="C154" s="178">
        <f t="shared" si="8"/>
        <v>-396.41289266867147</v>
      </c>
      <c r="D154" s="178">
        <f t="shared" si="9"/>
        <v>-203.1376324840808</v>
      </c>
      <c r="E154" s="178">
        <f t="shared" si="10"/>
        <v>-703.13763248408077</v>
      </c>
    </row>
    <row r="155" spans="1:5" x14ac:dyDescent="0.35">
      <c r="A155">
        <v>145</v>
      </c>
      <c r="B155" s="180">
        <f t="shared" si="11"/>
        <v>79079.440901250186</v>
      </c>
      <c r="C155" s="178">
        <f t="shared" si="8"/>
        <v>-395.39720450625117</v>
      </c>
      <c r="D155" s="178">
        <f t="shared" si="9"/>
        <v>-204.15332064650116</v>
      </c>
      <c r="E155" s="178">
        <f t="shared" si="10"/>
        <v>-704.15332064650113</v>
      </c>
    </row>
    <row r="156" spans="1:5" x14ac:dyDescent="0.35">
      <c r="A156">
        <v>146</v>
      </c>
      <c r="B156" s="180">
        <f t="shared" si="11"/>
        <v>78875.28758060369</v>
      </c>
      <c r="C156" s="178">
        <f t="shared" si="8"/>
        <v>-394.37643790301865</v>
      </c>
      <c r="D156" s="178">
        <f t="shared" si="9"/>
        <v>-205.17408724973367</v>
      </c>
      <c r="E156" s="178">
        <f t="shared" si="10"/>
        <v>-705.1740872497337</v>
      </c>
    </row>
    <row r="157" spans="1:5" x14ac:dyDescent="0.35">
      <c r="A157">
        <v>147</v>
      </c>
      <c r="B157" s="180">
        <f t="shared" si="11"/>
        <v>78670.113493353958</v>
      </c>
      <c r="C157" s="178">
        <f t="shared" si="8"/>
        <v>-393.35056746677003</v>
      </c>
      <c r="D157" s="178">
        <f t="shared" si="9"/>
        <v>-206.19995768598233</v>
      </c>
      <c r="E157" s="178">
        <f t="shared" si="10"/>
        <v>-706.19995768598233</v>
      </c>
    </row>
    <row r="158" spans="1:5" x14ac:dyDescent="0.35">
      <c r="A158">
        <v>148</v>
      </c>
      <c r="B158" s="180">
        <f t="shared" si="11"/>
        <v>78463.913535667976</v>
      </c>
      <c r="C158" s="178">
        <f t="shared" si="8"/>
        <v>-392.31956767834004</v>
      </c>
      <c r="D158" s="178">
        <f t="shared" si="9"/>
        <v>-207.23095747441229</v>
      </c>
      <c r="E158" s="178">
        <f t="shared" si="10"/>
        <v>-707.23095747441232</v>
      </c>
    </row>
    <row r="159" spans="1:5" x14ac:dyDescent="0.35">
      <c r="A159">
        <v>149</v>
      </c>
      <c r="B159" s="180">
        <f t="shared" si="11"/>
        <v>78256.682578193562</v>
      </c>
      <c r="C159" s="178">
        <f t="shared" si="8"/>
        <v>-391.28341289096795</v>
      </c>
      <c r="D159" s="178">
        <f t="shared" si="9"/>
        <v>-208.26711226178429</v>
      </c>
      <c r="E159" s="178">
        <f t="shared" si="10"/>
        <v>-708.26711226178429</v>
      </c>
    </row>
    <row r="160" spans="1:5" x14ac:dyDescent="0.35">
      <c r="A160">
        <v>150</v>
      </c>
      <c r="B160" s="180">
        <f t="shared" si="11"/>
        <v>78048.415465931772</v>
      </c>
      <c r="C160" s="178">
        <f t="shared" si="8"/>
        <v>-390.24207732965903</v>
      </c>
      <c r="D160" s="178">
        <f t="shared" si="9"/>
        <v>-209.30844782309327</v>
      </c>
      <c r="E160" s="178">
        <f t="shared" si="10"/>
        <v>-709.30844782309327</v>
      </c>
    </row>
    <row r="161" spans="1:5" x14ac:dyDescent="0.35">
      <c r="A161">
        <v>151</v>
      </c>
      <c r="B161" s="180">
        <f t="shared" si="11"/>
        <v>77839.107018108683</v>
      </c>
      <c r="C161" s="178">
        <f t="shared" si="8"/>
        <v>-389.19553509054367</v>
      </c>
      <c r="D161" s="178">
        <f t="shared" si="9"/>
        <v>-210.35499006220869</v>
      </c>
      <c r="E161" s="178">
        <f t="shared" si="10"/>
        <v>-710.35499006220869</v>
      </c>
    </row>
    <row r="162" spans="1:5" x14ac:dyDescent="0.35">
      <c r="A162">
        <v>152</v>
      </c>
      <c r="B162" s="180">
        <f t="shared" si="11"/>
        <v>77628.752028046481</v>
      </c>
      <c r="C162" s="178">
        <f t="shared" si="8"/>
        <v>-388.14376014023259</v>
      </c>
      <c r="D162" s="178">
        <f t="shared" si="9"/>
        <v>-211.40676501251971</v>
      </c>
      <c r="E162" s="178">
        <f t="shared" si="10"/>
        <v>-711.40676501251971</v>
      </c>
    </row>
    <row r="163" spans="1:5" x14ac:dyDescent="0.35">
      <c r="A163">
        <v>153</v>
      </c>
      <c r="B163" s="180">
        <f t="shared" si="11"/>
        <v>77417.34526303396</v>
      </c>
      <c r="C163" s="178">
        <f t="shared" si="8"/>
        <v>-387.08672631516993</v>
      </c>
      <c r="D163" s="178">
        <f t="shared" si="9"/>
        <v>-212.46379883758237</v>
      </c>
      <c r="E163" s="178">
        <f t="shared" si="10"/>
        <v>-712.46379883758232</v>
      </c>
    </row>
    <row r="164" spans="1:5" x14ac:dyDescent="0.35">
      <c r="A164">
        <v>154</v>
      </c>
      <c r="B164" s="180">
        <f t="shared" si="11"/>
        <v>77204.881464196384</v>
      </c>
      <c r="C164" s="178">
        <f t="shared" si="8"/>
        <v>-386.02440732098205</v>
      </c>
      <c r="D164" s="178">
        <f t="shared" si="9"/>
        <v>-213.52611783177025</v>
      </c>
      <c r="E164" s="178">
        <f t="shared" si="10"/>
        <v>-713.52611783177031</v>
      </c>
    </row>
    <row r="165" spans="1:5" x14ac:dyDescent="0.35">
      <c r="A165">
        <v>155</v>
      </c>
      <c r="B165" s="180">
        <f t="shared" si="11"/>
        <v>76991.355346364609</v>
      </c>
      <c r="C165" s="178">
        <f t="shared" si="8"/>
        <v>-384.9567767318232</v>
      </c>
      <c r="D165" s="178">
        <f t="shared" si="9"/>
        <v>-214.59374842092913</v>
      </c>
      <c r="E165" s="178">
        <f t="shared" si="10"/>
        <v>-714.59374842092916</v>
      </c>
    </row>
    <row r="166" spans="1:5" x14ac:dyDescent="0.35">
      <c r="A166">
        <v>156</v>
      </c>
      <c r="B166" s="180">
        <f t="shared" si="11"/>
        <v>76776.761597943681</v>
      </c>
      <c r="C166" s="178">
        <f t="shared" si="8"/>
        <v>-383.88380798971855</v>
      </c>
      <c r="D166" s="178">
        <f t="shared" si="9"/>
        <v>-215.66671716303375</v>
      </c>
      <c r="E166" s="178">
        <f t="shared" si="10"/>
        <v>-715.66671716303381</v>
      </c>
    </row>
    <row r="167" spans="1:5" x14ac:dyDescent="0.35">
      <c r="A167">
        <v>157</v>
      </c>
      <c r="B167" s="180">
        <f t="shared" si="11"/>
        <v>76561.094880780642</v>
      </c>
      <c r="C167" s="178">
        <f t="shared" si="8"/>
        <v>-382.80547440390336</v>
      </c>
      <c r="D167" s="178">
        <f t="shared" si="9"/>
        <v>-216.74505074884891</v>
      </c>
      <c r="E167" s="178">
        <f t="shared" si="10"/>
        <v>-716.74505074884894</v>
      </c>
    </row>
    <row r="168" spans="1:5" x14ac:dyDescent="0.35">
      <c r="A168">
        <v>158</v>
      </c>
      <c r="B168" s="180">
        <f t="shared" si="11"/>
        <v>76344.349830031788</v>
      </c>
      <c r="C168" s="178">
        <f t="shared" si="8"/>
        <v>-381.72174915015916</v>
      </c>
      <c r="D168" s="178">
        <f t="shared" si="9"/>
        <v>-217.82877600259314</v>
      </c>
      <c r="E168" s="178">
        <f t="shared" si="10"/>
        <v>-717.82877600259314</v>
      </c>
    </row>
    <row r="169" spans="1:5" x14ac:dyDescent="0.35">
      <c r="A169">
        <v>159</v>
      </c>
      <c r="B169" s="180">
        <f t="shared" si="11"/>
        <v>76126.521054029188</v>
      </c>
      <c r="C169" s="178">
        <f t="shared" si="8"/>
        <v>-380.63260527014614</v>
      </c>
      <c r="D169" s="178">
        <f t="shared" si="9"/>
        <v>-218.91791988260616</v>
      </c>
      <c r="E169" s="178">
        <f t="shared" si="10"/>
        <v>-718.91791988260616</v>
      </c>
    </row>
    <row r="170" spans="1:5" x14ac:dyDescent="0.35">
      <c r="A170">
        <v>160</v>
      </c>
      <c r="B170" s="180">
        <f t="shared" si="11"/>
        <v>75907.603134146586</v>
      </c>
      <c r="C170" s="178">
        <f t="shared" si="8"/>
        <v>-379.53801567073316</v>
      </c>
      <c r="D170" s="178">
        <f t="shared" si="9"/>
        <v>-220.01250948201917</v>
      </c>
      <c r="E170" s="178">
        <f t="shared" si="10"/>
        <v>-720.01250948201914</v>
      </c>
    </row>
    <row r="171" spans="1:5" x14ac:dyDescent="0.35">
      <c r="A171">
        <v>161</v>
      </c>
      <c r="B171" s="180">
        <f t="shared" si="11"/>
        <v>75687.590624664561</v>
      </c>
      <c r="C171" s="178">
        <f t="shared" si="8"/>
        <v>-378.43795312332304</v>
      </c>
      <c r="D171" s="178">
        <f t="shared" si="9"/>
        <v>-221.11257202942929</v>
      </c>
      <c r="E171" s="178">
        <f t="shared" si="10"/>
        <v>-721.11257202942932</v>
      </c>
    </row>
    <row r="172" spans="1:5" x14ac:dyDescent="0.35">
      <c r="A172">
        <v>162</v>
      </c>
      <c r="B172" s="180">
        <f t="shared" si="11"/>
        <v>75466.478052635139</v>
      </c>
      <c r="C172" s="178">
        <f t="shared" si="8"/>
        <v>-377.33239026317585</v>
      </c>
      <c r="D172" s="178">
        <f t="shared" si="9"/>
        <v>-222.21813488957639</v>
      </c>
      <c r="E172" s="178">
        <f t="shared" si="10"/>
        <v>-722.21813488957639</v>
      </c>
    </row>
    <row r="173" spans="1:5" x14ac:dyDescent="0.35">
      <c r="A173">
        <v>163</v>
      </c>
      <c r="B173" s="180">
        <f t="shared" si="11"/>
        <v>75244.259917745556</v>
      </c>
      <c r="C173" s="178">
        <f t="shared" si="8"/>
        <v>-376.22129958872802</v>
      </c>
      <c r="D173" s="178">
        <f t="shared" si="9"/>
        <v>-223.32922556402431</v>
      </c>
      <c r="E173" s="178">
        <f t="shared" si="10"/>
        <v>-723.32922556402434</v>
      </c>
    </row>
    <row r="174" spans="1:5" x14ac:dyDescent="0.35">
      <c r="A174">
        <v>164</v>
      </c>
      <c r="B174" s="180">
        <f t="shared" si="11"/>
        <v>75020.93069218153</v>
      </c>
      <c r="C174" s="178">
        <f t="shared" si="8"/>
        <v>-375.10465346090785</v>
      </c>
      <c r="D174" s="178">
        <f t="shared" si="9"/>
        <v>-224.44587169184442</v>
      </c>
      <c r="E174" s="178">
        <f t="shared" si="10"/>
        <v>-724.44587169184445</v>
      </c>
    </row>
    <row r="175" spans="1:5" x14ac:dyDescent="0.35">
      <c r="A175">
        <v>165</v>
      </c>
      <c r="B175" s="180">
        <f t="shared" si="11"/>
        <v>74796.484820489684</v>
      </c>
      <c r="C175" s="178">
        <f t="shared" si="8"/>
        <v>-373.98242410244865</v>
      </c>
      <c r="D175" s="178">
        <f t="shared" si="9"/>
        <v>-225.56810105030362</v>
      </c>
      <c r="E175" s="178">
        <f t="shared" si="10"/>
        <v>-725.56810105030365</v>
      </c>
    </row>
    <row r="176" spans="1:5" x14ac:dyDescent="0.35">
      <c r="A176">
        <v>166</v>
      </c>
      <c r="B176" s="180">
        <f t="shared" si="11"/>
        <v>74570.916719439381</v>
      </c>
      <c r="C176" s="178">
        <f t="shared" si="8"/>
        <v>-372.85458359719712</v>
      </c>
      <c r="D176" s="178">
        <f t="shared" si="9"/>
        <v>-226.69594155555515</v>
      </c>
      <c r="E176" s="178">
        <f t="shared" si="10"/>
        <v>-726.69594155555512</v>
      </c>
    </row>
    <row r="177" spans="1:5" x14ac:dyDescent="0.35">
      <c r="A177">
        <v>167</v>
      </c>
      <c r="B177" s="180">
        <f t="shared" si="11"/>
        <v>74344.22077788382</v>
      </c>
      <c r="C177" s="178">
        <f t="shared" si="8"/>
        <v>-371.7211038894194</v>
      </c>
      <c r="D177" s="178">
        <f t="shared" si="9"/>
        <v>-227.82942126333293</v>
      </c>
      <c r="E177" s="178">
        <f t="shared" si="10"/>
        <v>-727.82942126333296</v>
      </c>
    </row>
    <row r="178" spans="1:5" x14ac:dyDescent="0.35">
      <c r="A178">
        <v>168</v>
      </c>
      <c r="B178" s="180">
        <f t="shared" si="11"/>
        <v>74116.391356620486</v>
      </c>
      <c r="C178" s="178">
        <f t="shared" si="8"/>
        <v>-370.58195678310267</v>
      </c>
      <c r="D178" s="178">
        <f t="shared" si="9"/>
        <v>-228.96856836964957</v>
      </c>
      <c r="E178" s="178">
        <f t="shared" si="10"/>
        <v>-728.96856836964957</v>
      </c>
    </row>
    <row r="179" spans="1:5" x14ac:dyDescent="0.35">
      <c r="A179">
        <v>169</v>
      </c>
      <c r="B179" s="180">
        <f t="shared" si="11"/>
        <v>73887.422788250842</v>
      </c>
      <c r="C179" s="178">
        <f t="shared" si="8"/>
        <v>-369.43711394125449</v>
      </c>
      <c r="D179" s="178">
        <f t="shared" si="9"/>
        <v>-230.11341121149783</v>
      </c>
      <c r="E179" s="178">
        <f t="shared" si="10"/>
        <v>-730.11341121149781</v>
      </c>
    </row>
    <row r="180" spans="1:5" x14ac:dyDescent="0.35">
      <c r="A180">
        <v>170</v>
      </c>
      <c r="B180" s="180">
        <f t="shared" si="11"/>
        <v>73657.309377039346</v>
      </c>
      <c r="C180" s="178">
        <f t="shared" si="8"/>
        <v>-368.28654688519697</v>
      </c>
      <c r="D180" s="178">
        <f t="shared" si="9"/>
        <v>-231.26397826755533</v>
      </c>
      <c r="E180" s="178">
        <f t="shared" si="10"/>
        <v>-731.26397826755533</v>
      </c>
    </row>
    <row r="181" spans="1:5" x14ac:dyDescent="0.35">
      <c r="A181">
        <v>171</v>
      </c>
      <c r="B181" s="180">
        <f t="shared" si="11"/>
        <v>73426.045398771792</v>
      </c>
      <c r="C181" s="178">
        <f t="shared" si="8"/>
        <v>-367.13022699385925</v>
      </c>
      <c r="D181" s="178">
        <f t="shared" si="9"/>
        <v>-232.4202981588931</v>
      </c>
      <c r="E181" s="178">
        <f t="shared" si="10"/>
        <v>-732.42029815889305</v>
      </c>
    </row>
    <row r="182" spans="1:5" x14ac:dyDescent="0.35">
      <c r="A182">
        <v>172</v>
      </c>
      <c r="B182" s="180">
        <f t="shared" si="11"/>
        <v>73193.625100612902</v>
      </c>
      <c r="C182" s="178">
        <f t="shared" si="8"/>
        <v>-365.96812550306475</v>
      </c>
      <c r="D182" s="178">
        <f t="shared" si="9"/>
        <v>-233.58239964968755</v>
      </c>
      <c r="E182" s="178">
        <f t="shared" si="10"/>
        <v>-733.58239964968755</v>
      </c>
    </row>
    <row r="183" spans="1:5" x14ac:dyDescent="0.35">
      <c r="A183">
        <v>173</v>
      </c>
      <c r="B183" s="180">
        <f t="shared" si="11"/>
        <v>72960.042700963211</v>
      </c>
      <c r="C183" s="178">
        <f t="shared" si="8"/>
        <v>-364.80021350481627</v>
      </c>
      <c r="D183" s="178">
        <f t="shared" si="9"/>
        <v>-234.750311647936</v>
      </c>
      <c r="E183" s="178">
        <f t="shared" si="10"/>
        <v>-734.75031164793597</v>
      </c>
    </row>
    <row r="184" spans="1:5" x14ac:dyDescent="0.35">
      <c r="A184">
        <v>174</v>
      </c>
      <c r="B184" s="180">
        <f t="shared" si="11"/>
        <v>72725.292389315277</v>
      </c>
      <c r="C184" s="178">
        <f t="shared" si="8"/>
        <v>-363.62646194657663</v>
      </c>
      <c r="D184" s="178">
        <f t="shared" si="9"/>
        <v>-235.9240632061757</v>
      </c>
      <c r="E184" s="178">
        <f t="shared" si="10"/>
        <v>-735.92406320617567</v>
      </c>
    </row>
    <row r="185" spans="1:5" x14ac:dyDescent="0.35">
      <c r="A185">
        <v>175</v>
      </c>
      <c r="B185" s="180">
        <f t="shared" si="11"/>
        <v>72489.368326109106</v>
      </c>
      <c r="C185" s="178">
        <f t="shared" si="8"/>
        <v>-362.44684163054569</v>
      </c>
      <c r="D185" s="178">
        <f t="shared" si="9"/>
        <v>-237.10368352220655</v>
      </c>
      <c r="E185" s="178">
        <f t="shared" si="10"/>
        <v>-737.10368352220655</v>
      </c>
    </row>
    <row r="186" spans="1:5" x14ac:dyDescent="0.35">
      <c r="A186">
        <v>176</v>
      </c>
      <c r="B186" s="180">
        <f t="shared" si="11"/>
        <v>72252.264642586902</v>
      </c>
      <c r="C186" s="178">
        <f t="shared" si="8"/>
        <v>-361.26132321293471</v>
      </c>
      <c r="D186" s="178">
        <f t="shared" si="9"/>
        <v>-238.28920193981762</v>
      </c>
      <c r="E186" s="178">
        <f t="shared" si="10"/>
        <v>-738.28920193981764</v>
      </c>
    </row>
    <row r="187" spans="1:5" x14ac:dyDescent="0.35">
      <c r="A187">
        <v>177</v>
      </c>
      <c r="B187" s="180">
        <f t="shared" si="11"/>
        <v>72013.975440647089</v>
      </c>
      <c r="C187" s="178">
        <f t="shared" si="8"/>
        <v>-360.06987720323559</v>
      </c>
      <c r="D187" s="178">
        <f t="shared" si="9"/>
        <v>-239.48064794951671</v>
      </c>
      <c r="E187" s="178">
        <f t="shared" si="10"/>
        <v>-739.48064794951665</v>
      </c>
    </row>
    <row r="188" spans="1:5" x14ac:dyDescent="0.35">
      <c r="A188">
        <v>178</v>
      </c>
      <c r="B188" s="180">
        <f t="shared" si="11"/>
        <v>71774.494792697573</v>
      </c>
      <c r="C188" s="178">
        <f t="shared" si="8"/>
        <v>-358.87247396348801</v>
      </c>
      <c r="D188" s="178">
        <f t="shared" si="9"/>
        <v>-240.67805118926427</v>
      </c>
      <c r="E188" s="178">
        <f t="shared" si="10"/>
        <v>-740.67805118926424</v>
      </c>
    </row>
    <row r="189" spans="1:5" x14ac:dyDescent="0.35">
      <c r="A189">
        <v>179</v>
      </c>
      <c r="B189" s="180">
        <f t="shared" si="11"/>
        <v>71533.816741508315</v>
      </c>
      <c r="C189" s="178">
        <f t="shared" si="8"/>
        <v>-357.66908370754163</v>
      </c>
      <c r="D189" s="178">
        <f t="shared" si="9"/>
        <v>-241.88144144521061</v>
      </c>
      <c r="E189" s="178">
        <f t="shared" si="10"/>
        <v>-741.88144144521061</v>
      </c>
    </row>
    <row r="190" spans="1:5" x14ac:dyDescent="0.35">
      <c r="A190">
        <v>180</v>
      </c>
      <c r="B190" s="180">
        <f t="shared" si="11"/>
        <v>71291.935300063109</v>
      </c>
      <c r="C190" s="178">
        <f t="shared" si="8"/>
        <v>-356.45967650031571</v>
      </c>
      <c r="D190" s="178">
        <f t="shared" si="9"/>
        <v>-243.09084865243665</v>
      </c>
      <c r="E190" s="178">
        <f t="shared" si="10"/>
        <v>-743.09084865243665</v>
      </c>
    </row>
    <row r="191" spans="1:5" x14ac:dyDescent="0.35">
      <c r="A191">
        <v>181</v>
      </c>
      <c r="B191" s="180">
        <f t="shared" si="11"/>
        <v>71048.844451410667</v>
      </c>
      <c r="C191" s="178">
        <f t="shared" si="8"/>
        <v>-355.24422225705348</v>
      </c>
      <c r="D191" s="178">
        <f t="shared" si="9"/>
        <v>-244.30630289569882</v>
      </c>
      <c r="E191" s="178">
        <f t="shared" si="10"/>
        <v>-744.30630289569876</v>
      </c>
    </row>
    <row r="192" spans="1:5" x14ac:dyDescent="0.35">
      <c r="A192">
        <v>182</v>
      </c>
      <c r="B192" s="180">
        <f t="shared" si="11"/>
        <v>70804.53814851497</v>
      </c>
      <c r="C192" s="178">
        <f t="shared" si="8"/>
        <v>-354.02269074257498</v>
      </c>
      <c r="D192" s="178">
        <f t="shared" si="9"/>
        <v>-245.52783441017732</v>
      </c>
      <c r="E192" s="178">
        <f t="shared" si="10"/>
        <v>-745.52783441017732</v>
      </c>
    </row>
    <row r="193" spans="1:5" x14ac:dyDescent="0.35">
      <c r="A193">
        <v>183</v>
      </c>
      <c r="B193" s="180">
        <f t="shared" si="11"/>
        <v>70559.010314104788</v>
      </c>
      <c r="C193" s="178">
        <f t="shared" si="8"/>
        <v>-352.79505157052409</v>
      </c>
      <c r="D193" s="178">
        <f t="shared" si="9"/>
        <v>-246.75547358222823</v>
      </c>
      <c r="E193" s="178">
        <f t="shared" si="10"/>
        <v>-746.75547358222821</v>
      </c>
    </row>
    <row r="194" spans="1:5" x14ac:dyDescent="0.35">
      <c r="A194">
        <v>184</v>
      </c>
      <c r="B194" s="180">
        <f t="shared" si="11"/>
        <v>70312.254840522553</v>
      </c>
      <c r="C194" s="178">
        <f t="shared" si="8"/>
        <v>-351.56127420261294</v>
      </c>
      <c r="D194" s="178">
        <f t="shared" si="9"/>
        <v>-247.98925095013936</v>
      </c>
      <c r="E194" s="178">
        <f t="shared" si="10"/>
        <v>-747.98925095013942</v>
      </c>
    </row>
    <row r="195" spans="1:5" x14ac:dyDescent="0.35">
      <c r="A195">
        <v>185</v>
      </c>
      <c r="B195" s="180">
        <f t="shared" si="11"/>
        <v>70064.265589572417</v>
      </c>
      <c r="C195" s="178">
        <f t="shared" si="8"/>
        <v>-350.32132794786224</v>
      </c>
      <c r="D195" s="178">
        <f t="shared" si="9"/>
        <v>-249.22919720489006</v>
      </c>
      <c r="E195" s="178">
        <f t="shared" si="10"/>
        <v>-749.22919720489006</v>
      </c>
    </row>
    <row r="196" spans="1:5" x14ac:dyDescent="0.35">
      <c r="A196">
        <v>186</v>
      </c>
      <c r="B196" s="180">
        <f t="shared" si="11"/>
        <v>69815.036392367532</v>
      </c>
      <c r="C196" s="178">
        <f t="shared" si="8"/>
        <v>-349.07518196183781</v>
      </c>
      <c r="D196" s="178">
        <f t="shared" si="9"/>
        <v>-250.47534319091451</v>
      </c>
      <c r="E196" s="178">
        <f t="shared" si="10"/>
        <v>-750.47534319091449</v>
      </c>
    </row>
    <row r="197" spans="1:5" x14ac:dyDescent="0.35">
      <c r="A197">
        <v>187</v>
      </c>
      <c r="B197" s="180">
        <f t="shared" si="11"/>
        <v>69564.561049176613</v>
      </c>
      <c r="C197" s="178">
        <f t="shared" si="8"/>
        <v>-347.82280524588322</v>
      </c>
      <c r="D197" s="178">
        <f t="shared" si="9"/>
        <v>-251.72771990686905</v>
      </c>
      <c r="E197" s="178">
        <f t="shared" si="10"/>
        <v>-751.72771990686908</v>
      </c>
    </row>
    <row r="198" spans="1:5" x14ac:dyDescent="0.35">
      <c r="A198">
        <v>188</v>
      </c>
      <c r="B198" s="180">
        <f t="shared" si="11"/>
        <v>69312.83332926975</v>
      </c>
      <c r="C198" s="178">
        <f t="shared" si="8"/>
        <v>-346.56416664634884</v>
      </c>
      <c r="D198" s="178">
        <f t="shared" si="9"/>
        <v>-252.98635850640341</v>
      </c>
      <c r="E198" s="178">
        <f t="shared" si="10"/>
        <v>-752.98635850640335</v>
      </c>
    </row>
    <row r="199" spans="1:5" x14ac:dyDescent="0.35">
      <c r="A199">
        <v>189</v>
      </c>
      <c r="B199" s="180">
        <f t="shared" si="11"/>
        <v>69059.846970763349</v>
      </c>
      <c r="C199" s="178">
        <f t="shared" si="8"/>
        <v>-345.29923485381698</v>
      </c>
      <c r="D199" s="178">
        <f t="shared" si="9"/>
        <v>-254.25129029893546</v>
      </c>
      <c r="E199" s="178">
        <f t="shared" si="10"/>
        <v>-754.25129029893549</v>
      </c>
    </row>
    <row r="200" spans="1:5" x14ac:dyDescent="0.35">
      <c r="A200">
        <v>190</v>
      </c>
      <c r="B200" s="180">
        <f t="shared" si="11"/>
        <v>68805.595680464408</v>
      </c>
      <c r="C200" s="178">
        <f t="shared" si="8"/>
        <v>-344.02797840232222</v>
      </c>
      <c r="D200" s="178">
        <f t="shared" si="9"/>
        <v>-255.52254675043014</v>
      </c>
      <c r="E200" s="178">
        <f t="shared" si="10"/>
        <v>-755.52254675043014</v>
      </c>
    </row>
    <row r="201" spans="1:5" x14ac:dyDescent="0.35">
      <c r="A201">
        <v>191</v>
      </c>
      <c r="B201" s="180">
        <f t="shared" si="11"/>
        <v>68550.073133713973</v>
      </c>
      <c r="C201" s="178">
        <f t="shared" si="8"/>
        <v>-342.75036566857011</v>
      </c>
      <c r="D201" s="178">
        <f t="shared" si="9"/>
        <v>-256.8001594841823</v>
      </c>
      <c r="E201" s="178">
        <f t="shared" si="10"/>
        <v>-756.80015948418236</v>
      </c>
    </row>
    <row r="202" spans="1:5" x14ac:dyDescent="0.35">
      <c r="A202">
        <v>192</v>
      </c>
      <c r="B202" s="180">
        <f t="shared" si="11"/>
        <v>68293.272974229796</v>
      </c>
      <c r="C202" s="178">
        <f t="shared" si="8"/>
        <v>-341.46636487114915</v>
      </c>
      <c r="D202" s="178">
        <f t="shared" si="9"/>
        <v>-258.0841602816032</v>
      </c>
      <c r="E202" s="178">
        <f t="shared" si="10"/>
        <v>-758.0841602816032</v>
      </c>
    </row>
    <row r="203" spans="1:5" x14ac:dyDescent="0.35">
      <c r="A203">
        <v>193</v>
      </c>
      <c r="B203" s="180">
        <f t="shared" si="11"/>
        <v>68035.188813948189</v>
      </c>
      <c r="C203" s="178">
        <f t="shared" si="8"/>
        <v>-340.17594406974115</v>
      </c>
      <c r="D203" s="178">
        <f t="shared" si="9"/>
        <v>-259.37458108301121</v>
      </c>
      <c r="E203" s="178">
        <f t="shared" si="10"/>
        <v>-759.37458108301121</v>
      </c>
    </row>
    <row r="204" spans="1:5" x14ac:dyDescent="0.35">
      <c r="A204">
        <v>194</v>
      </c>
      <c r="B204" s="180">
        <f t="shared" si="11"/>
        <v>67775.814232865174</v>
      </c>
      <c r="C204" s="178">
        <f t="shared" ref="C204:C267" si="12">IPMT($B$3/$B$5,$A204,$B$5*$B$4,$B$2,$B$6)</f>
        <v>-338.87907116432609</v>
      </c>
      <c r="D204" s="178">
        <f t="shared" ref="D204:D267" si="13">PPMT($B$3/$B$5,$A204,$B$5*$B$4,$B$11,$B$6)</f>
        <v>-260.67145398842626</v>
      </c>
      <c r="E204" s="178">
        <f t="shared" ref="E204:E267" si="14">C$11+$D204</f>
        <v>-760.67145398842626</v>
      </c>
    </row>
    <row r="205" spans="1:5" x14ac:dyDescent="0.35">
      <c r="A205">
        <v>195</v>
      </c>
      <c r="B205" s="180">
        <f t="shared" ref="B205:B268" si="15">B204+D204</f>
        <v>67515.142778876747</v>
      </c>
      <c r="C205" s="178">
        <f t="shared" si="12"/>
        <v>-337.57571389438397</v>
      </c>
      <c r="D205" s="178">
        <f t="shared" si="13"/>
        <v>-261.97481125836833</v>
      </c>
      <c r="E205" s="178">
        <f t="shared" si="14"/>
        <v>-761.97481125836839</v>
      </c>
    </row>
    <row r="206" spans="1:5" x14ac:dyDescent="0.35">
      <c r="A206">
        <v>196</v>
      </c>
      <c r="B206" s="180">
        <f t="shared" si="15"/>
        <v>67253.167967618385</v>
      </c>
      <c r="C206" s="178">
        <f t="shared" si="12"/>
        <v>-336.26583983809206</v>
      </c>
      <c r="D206" s="178">
        <f t="shared" si="13"/>
        <v>-263.28468531466024</v>
      </c>
      <c r="E206" s="178">
        <f t="shared" si="14"/>
        <v>-763.28468531466024</v>
      </c>
    </row>
    <row r="207" spans="1:5" x14ac:dyDescent="0.35">
      <c r="A207">
        <v>197</v>
      </c>
      <c r="B207" s="180">
        <f t="shared" si="15"/>
        <v>66989.883282303723</v>
      </c>
      <c r="C207" s="178">
        <f t="shared" si="12"/>
        <v>-334.94941641151883</v>
      </c>
      <c r="D207" s="178">
        <f t="shared" si="13"/>
        <v>-264.60110874123353</v>
      </c>
      <c r="E207" s="178">
        <f t="shared" si="14"/>
        <v>-764.60110874123347</v>
      </c>
    </row>
    <row r="208" spans="1:5" x14ac:dyDescent="0.35">
      <c r="A208">
        <v>198</v>
      </c>
      <c r="B208" s="180">
        <f t="shared" si="15"/>
        <v>66725.282173562489</v>
      </c>
      <c r="C208" s="178">
        <f t="shared" si="12"/>
        <v>-333.62641086781252</v>
      </c>
      <c r="D208" s="178">
        <f t="shared" si="13"/>
        <v>-265.92411428493966</v>
      </c>
      <c r="E208" s="178">
        <f t="shared" si="14"/>
        <v>-765.92411428493961</v>
      </c>
    </row>
    <row r="209" spans="1:5" x14ac:dyDescent="0.35">
      <c r="A209">
        <v>199</v>
      </c>
      <c r="B209" s="180">
        <f t="shared" si="15"/>
        <v>66459.358059277554</v>
      </c>
      <c r="C209" s="178">
        <f t="shared" si="12"/>
        <v>-332.29679029638794</v>
      </c>
      <c r="D209" s="178">
        <f t="shared" si="13"/>
        <v>-267.25373485636442</v>
      </c>
      <c r="E209" s="178">
        <f t="shared" si="14"/>
        <v>-767.25373485636442</v>
      </c>
    </row>
    <row r="210" spans="1:5" x14ac:dyDescent="0.35">
      <c r="A210">
        <v>200</v>
      </c>
      <c r="B210" s="180">
        <f t="shared" si="15"/>
        <v>66192.104324421191</v>
      </c>
      <c r="C210" s="178">
        <f t="shared" si="12"/>
        <v>-330.96052162210611</v>
      </c>
      <c r="D210" s="178">
        <f t="shared" si="13"/>
        <v>-268.59000353064619</v>
      </c>
      <c r="E210" s="178">
        <f t="shared" si="14"/>
        <v>-768.59000353064619</v>
      </c>
    </row>
    <row r="211" spans="1:5" x14ac:dyDescent="0.35">
      <c r="A211">
        <v>201</v>
      </c>
      <c r="B211" s="180">
        <f t="shared" si="15"/>
        <v>65923.51432089055</v>
      </c>
      <c r="C211" s="178">
        <f t="shared" si="12"/>
        <v>-329.61757160445285</v>
      </c>
      <c r="D211" s="178">
        <f t="shared" si="13"/>
        <v>-269.93295354829945</v>
      </c>
      <c r="E211" s="178">
        <f t="shared" si="14"/>
        <v>-769.93295354829945</v>
      </c>
    </row>
    <row r="212" spans="1:5" x14ac:dyDescent="0.35">
      <c r="A212">
        <v>202</v>
      </c>
      <c r="B212" s="180">
        <f t="shared" si="15"/>
        <v>65653.581367342253</v>
      </c>
      <c r="C212" s="178">
        <f t="shared" si="12"/>
        <v>-328.26790683671135</v>
      </c>
      <c r="D212" s="178">
        <f t="shared" si="13"/>
        <v>-271.28261831604095</v>
      </c>
      <c r="E212" s="178">
        <f t="shared" si="14"/>
        <v>-771.28261831604095</v>
      </c>
    </row>
    <row r="213" spans="1:5" x14ac:dyDescent="0.35">
      <c r="A213">
        <v>203</v>
      </c>
      <c r="B213" s="180">
        <f t="shared" si="15"/>
        <v>65382.298749026209</v>
      </c>
      <c r="C213" s="178">
        <f t="shared" si="12"/>
        <v>-326.91149374513117</v>
      </c>
      <c r="D213" s="178">
        <f t="shared" si="13"/>
        <v>-272.63903140762119</v>
      </c>
      <c r="E213" s="178">
        <f t="shared" si="14"/>
        <v>-772.63903140762113</v>
      </c>
    </row>
    <row r="214" spans="1:5" x14ac:dyDescent="0.35">
      <c r="A214">
        <v>204</v>
      </c>
      <c r="B214" s="180">
        <f t="shared" si="15"/>
        <v>65109.65971761859</v>
      </c>
      <c r="C214" s="178">
        <f t="shared" si="12"/>
        <v>-325.54829858809308</v>
      </c>
      <c r="D214" s="178">
        <f t="shared" si="13"/>
        <v>-274.00222656465922</v>
      </c>
      <c r="E214" s="178">
        <f t="shared" si="14"/>
        <v>-774.00222656465917</v>
      </c>
    </row>
    <row r="215" spans="1:5" x14ac:dyDescent="0.35">
      <c r="A215">
        <v>205</v>
      </c>
      <c r="B215" s="180">
        <f t="shared" si="15"/>
        <v>64835.657491053928</v>
      </c>
      <c r="C215" s="178">
        <f t="shared" si="12"/>
        <v>-324.17828745526975</v>
      </c>
      <c r="D215" s="178">
        <f t="shared" si="13"/>
        <v>-275.37223769748255</v>
      </c>
      <c r="E215" s="178">
        <f t="shared" si="14"/>
        <v>-775.37223769748255</v>
      </c>
    </row>
    <row r="216" spans="1:5" x14ac:dyDescent="0.35">
      <c r="A216">
        <v>206</v>
      </c>
      <c r="B216" s="180">
        <f t="shared" si="15"/>
        <v>64560.285253356444</v>
      </c>
      <c r="C216" s="178">
        <f t="shared" si="12"/>
        <v>-322.80142626678236</v>
      </c>
      <c r="D216" s="178">
        <f t="shared" si="13"/>
        <v>-276.74909888596994</v>
      </c>
      <c r="E216" s="178">
        <f t="shared" si="14"/>
        <v>-776.74909888596994</v>
      </c>
    </row>
    <row r="217" spans="1:5" x14ac:dyDescent="0.35">
      <c r="A217">
        <v>207</v>
      </c>
      <c r="B217" s="180">
        <f t="shared" si="15"/>
        <v>64283.536154470472</v>
      </c>
      <c r="C217" s="178">
        <f t="shared" si="12"/>
        <v>-321.41768077235253</v>
      </c>
      <c r="D217" s="178">
        <f t="shared" si="13"/>
        <v>-278.13284438039983</v>
      </c>
      <c r="E217" s="178">
        <f t="shared" si="14"/>
        <v>-778.13284438039977</v>
      </c>
    </row>
    <row r="218" spans="1:5" x14ac:dyDescent="0.35">
      <c r="A218">
        <v>208</v>
      </c>
      <c r="B218" s="180">
        <f t="shared" si="15"/>
        <v>64005.403310090071</v>
      </c>
      <c r="C218" s="178">
        <f t="shared" si="12"/>
        <v>-320.02701655045047</v>
      </c>
      <c r="D218" s="178">
        <f t="shared" si="13"/>
        <v>-279.52350860230183</v>
      </c>
      <c r="E218" s="178">
        <f t="shared" si="14"/>
        <v>-779.52350860230183</v>
      </c>
    </row>
    <row r="219" spans="1:5" x14ac:dyDescent="0.35">
      <c r="A219">
        <v>209</v>
      </c>
      <c r="B219" s="180">
        <f t="shared" si="15"/>
        <v>63725.879801487768</v>
      </c>
      <c r="C219" s="178">
        <f t="shared" si="12"/>
        <v>-318.62939900743902</v>
      </c>
      <c r="D219" s="178">
        <f t="shared" si="13"/>
        <v>-280.92112614531334</v>
      </c>
      <c r="E219" s="178">
        <f t="shared" si="14"/>
        <v>-780.92112614531334</v>
      </c>
    </row>
    <row r="220" spans="1:5" x14ac:dyDescent="0.35">
      <c r="A220">
        <v>210</v>
      </c>
      <c r="B220" s="180">
        <f t="shared" si="15"/>
        <v>63444.958675342452</v>
      </c>
      <c r="C220" s="178">
        <f t="shared" si="12"/>
        <v>-317.2247933767124</v>
      </c>
      <c r="D220" s="178">
        <f t="shared" si="13"/>
        <v>-282.3257317760399</v>
      </c>
      <c r="E220" s="178">
        <f t="shared" si="14"/>
        <v>-782.3257317760399</v>
      </c>
    </row>
    <row r="221" spans="1:5" x14ac:dyDescent="0.35">
      <c r="A221">
        <v>211</v>
      </c>
      <c r="B221" s="180">
        <f t="shared" si="15"/>
        <v>63162.632943566408</v>
      </c>
      <c r="C221" s="178">
        <f t="shared" si="12"/>
        <v>-315.81316471783225</v>
      </c>
      <c r="D221" s="178">
        <f t="shared" si="13"/>
        <v>-283.73736043492011</v>
      </c>
      <c r="E221" s="178">
        <f t="shared" si="14"/>
        <v>-783.73736043492011</v>
      </c>
    </row>
    <row r="222" spans="1:5" x14ac:dyDescent="0.35">
      <c r="A222">
        <v>212</v>
      </c>
      <c r="B222" s="180">
        <f t="shared" si="15"/>
        <v>62878.895583131489</v>
      </c>
      <c r="C222" s="178">
        <f t="shared" si="12"/>
        <v>-314.3944779156576</v>
      </c>
      <c r="D222" s="178">
        <f t="shared" si="13"/>
        <v>-285.1560472370947</v>
      </c>
      <c r="E222" s="178">
        <f t="shared" si="14"/>
        <v>-785.15604723709475</v>
      </c>
    </row>
    <row r="223" spans="1:5" x14ac:dyDescent="0.35">
      <c r="A223">
        <v>213</v>
      </c>
      <c r="B223" s="180">
        <f t="shared" si="15"/>
        <v>62593.739535894398</v>
      </c>
      <c r="C223" s="178">
        <f t="shared" si="12"/>
        <v>-312.96869767947209</v>
      </c>
      <c r="D223" s="178">
        <f t="shared" si="13"/>
        <v>-286.58182747328016</v>
      </c>
      <c r="E223" s="178">
        <f t="shared" si="14"/>
        <v>-786.5818274732801</v>
      </c>
    </row>
    <row r="224" spans="1:5" x14ac:dyDescent="0.35">
      <c r="A224">
        <v>214</v>
      </c>
      <c r="B224" s="180">
        <f t="shared" si="15"/>
        <v>62307.157708421117</v>
      </c>
      <c r="C224" s="178">
        <f t="shared" si="12"/>
        <v>-311.53578854210576</v>
      </c>
      <c r="D224" s="178">
        <f t="shared" si="13"/>
        <v>-288.01473661064659</v>
      </c>
      <c r="E224" s="178">
        <f t="shared" si="14"/>
        <v>-788.01473661064665</v>
      </c>
    </row>
    <row r="225" spans="1:5" x14ac:dyDescent="0.35">
      <c r="A225">
        <v>215</v>
      </c>
      <c r="B225" s="180">
        <f t="shared" si="15"/>
        <v>62019.14297181047</v>
      </c>
      <c r="C225" s="178">
        <f t="shared" si="12"/>
        <v>-310.09571485905246</v>
      </c>
      <c r="D225" s="178">
        <f t="shared" si="13"/>
        <v>-289.45481029369984</v>
      </c>
      <c r="E225" s="178">
        <f t="shared" si="14"/>
        <v>-789.45481029369989</v>
      </c>
    </row>
    <row r="226" spans="1:5" x14ac:dyDescent="0.35">
      <c r="A226">
        <v>216</v>
      </c>
      <c r="B226" s="180">
        <f t="shared" si="15"/>
        <v>61729.688161516773</v>
      </c>
      <c r="C226" s="178">
        <f t="shared" si="12"/>
        <v>-308.64844080758405</v>
      </c>
      <c r="D226" s="178">
        <f t="shared" si="13"/>
        <v>-290.90208434516825</v>
      </c>
      <c r="E226" s="178">
        <f t="shared" si="14"/>
        <v>-790.9020843451683</v>
      </c>
    </row>
    <row r="227" spans="1:5" x14ac:dyDescent="0.35">
      <c r="A227">
        <v>217</v>
      </c>
      <c r="B227" s="180">
        <f t="shared" si="15"/>
        <v>61438.786077171608</v>
      </c>
      <c r="C227" s="178">
        <f t="shared" si="12"/>
        <v>-307.19393038585821</v>
      </c>
      <c r="D227" s="178">
        <f t="shared" si="13"/>
        <v>-292.35659476689415</v>
      </c>
      <c r="E227" s="178">
        <f t="shared" si="14"/>
        <v>-792.3565947668942</v>
      </c>
    </row>
    <row r="228" spans="1:5" x14ac:dyDescent="0.35">
      <c r="A228">
        <v>218</v>
      </c>
      <c r="B228" s="180">
        <f t="shared" si="15"/>
        <v>61146.42948240471</v>
      </c>
      <c r="C228" s="178">
        <f t="shared" si="12"/>
        <v>-305.73214741202372</v>
      </c>
      <c r="D228" s="178">
        <f t="shared" si="13"/>
        <v>-293.81837774072864</v>
      </c>
      <c r="E228" s="178">
        <f t="shared" si="14"/>
        <v>-793.81837774072869</v>
      </c>
    </row>
    <row r="229" spans="1:5" x14ac:dyDescent="0.35">
      <c r="A229">
        <v>219</v>
      </c>
      <c r="B229" s="180">
        <f t="shared" si="15"/>
        <v>60852.611104663978</v>
      </c>
      <c r="C229" s="178">
        <f t="shared" si="12"/>
        <v>-304.26305552332008</v>
      </c>
      <c r="D229" s="178">
        <f t="shared" si="13"/>
        <v>-295.28746962943228</v>
      </c>
      <c r="E229" s="178">
        <f t="shared" si="14"/>
        <v>-795.28746962943228</v>
      </c>
    </row>
    <row r="230" spans="1:5" x14ac:dyDescent="0.35">
      <c r="A230">
        <v>220</v>
      </c>
      <c r="B230" s="180">
        <f t="shared" si="15"/>
        <v>60557.323635034547</v>
      </c>
      <c r="C230" s="178">
        <f t="shared" si="12"/>
        <v>-302.78661817517292</v>
      </c>
      <c r="D230" s="178">
        <f t="shared" si="13"/>
        <v>-296.76390697757944</v>
      </c>
      <c r="E230" s="178">
        <f t="shared" si="14"/>
        <v>-796.76390697757938</v>
      </c>
    </row>
    <row r="231" spans="1:5" x14ac:dyDescent="0.35">
      <c r="A231">
        <v>221</v>
      </c>
      <c r="B231" s="180">
        <f t="shared" si="15"/>
        <v>60260.559728056971</v>
      </c>
      <c r="C231" s="178">
        <f t="shared" si="12"/>
        <v>-301.302798640285</v>
      </c>
      <c r="D231" s="178">
        <f t="shared" si="13"/>
        <v>-298.2477265124673</v>
      </c>
      <c r="E231" s="178">
        <f t="shared" si="14"/>
        <v>-798.24772651246735</v>
      </c>
    </row>
    <row r="232" spans="1:5" x14ac:dyDescent="0.35">
      <c r="A232">
        <v>222</v>
      </c>
      <c r="B232" s="180">
        <f t="shared" si="15"/>
        <v>59962.312001544502</v>
      </c>
      <c r="C232" s="178">
        <f t="shared" si="12"/>
        <v>-299.81156000772268</v>
      </c>
      <c r="D232" s="178">
        <f t="shared" si="13"/>
        <v>-299.73896514502968</v>
      </c>
      <c r="E232" s="178">
        <f t="shared" si="14"/>
        <v>-799.73896514502962</v>
      </c>
    </row>
    <row r="233" spans="1:5" x14ac:dyDescent="0.35">
      <c r="A233">
        <v>223</v>
      </c>
      <c r="B233" s="180">
        <f t="shared" si="15"/>
        <v>59662.573036399473</v>
      </c>
      <c r="C233" s="178">
        <f t="shared" si="12"/>
        <v>-298.31286518199744</v>
      </c>
      <c r="D233" s="178">
        <f t="shared" si="13"/>
        <v>-301.23765997075481</v>
      </c>
      <c r="E233" s="178">
        <f t="shared" si="14"/>
        <v>-801.23765997075475</v>
      </c>
    </row>
    <row r="234" spans="1:5" x14ac:dyDescent="0.35">
      <c r="A234">
        <v>224</v>
      </c>
      <c r="B234" s="180">
        <f t="shared" si="15"/>
        <v>59361.335376428717</v>
      </c>
      <c r="C234" s="178">
        <f t="shared" si="12"/>
        <v>-296.80667688214368</v>
      </c>
      <c r="D234" s="178">
        <f t="shared" si="13"/>
        <v>-302.74384827060857</v>
      </c>
      <c r="E234" s="178">
        <f t="shared" si="14"/>
        <v>-802.74384827060862</v>
      </c>
    </row>
    <row r="235" spans="1:5" x14ac:dyDescent="0.35">
      <c r="A235">
        <v>225</v>
      </c>
      <c r="B235" s="180">
        <f t="shared" si="15"/>
        <v>59058.591528158111</v>
      </c>
      <c r="C235" s="178">
        <f t="shared" si="12"/>
        <v>-295.29295764079063</v>
      </c>
      <c r="D235" s="178">
        <f t="shared" si="13"/>
        <v>-304.25756751196167</v>
      </c>
      <c r="E235" s="178">
        <f t="shared" si="14"/>
        <v>-804.25756751196172</v>
      </c>
    </row>
    <row r="236" spans="1:5" x14ac:dyDescent="0.35">
      <c r="A236">
        <v>226</v>
      </c>
      <c r="B236" s="180">
        <f t="shared" si="15"/>
        <v>58754.333960646152</v>
      </c>
      <c r="C236" s="178">
        <f t="shared" si="12"/>
        <v>-293.77166980323085</v>
      </c>
      <c r="D236" s="178">
        <f t="shared" si="13"/>
        <v>-305.77885534952145</v>
      </c>
      <c r="E236" s="178">
        <f t="shared" si="14"/>
        <v>-805.77885534952145</v>
      </c>
    </row>
    <row r="237" spans="1:5" x14ac:dyDescent="0.35">
      <c r="A237">
        <v>227</v>
      </c>
      <c r="B237" s="180">
        <f t="shared" si="15"/>
        <v>58448.555105296633</v>
      </c>
      <c r="C237" s="178">
        <f t="shared" si="12"/>
        <v>-292.24277552648329</v>
      </c>
      <c r="D237" s="178">
        <f t="shared" si="13"/>
        <v>-307.30774962626907</v>
      </c>
      <c r="E237" s="178">
        <f t="shared" si="14"/>
        <v>-807.30774962626901</v>
      </c>
    </row>
    <row r="238" spans="1:5" x14ac:dyDescent="0.35">
      <c r="A238">
        <v>228</v>
      </c>
      <c r="B238" s="180">
        <f t="shared" si="15"/>
        <v>58141.247355670363</v>
      </c>
      <c r="C238" s="178">
        <f t="shared" si="12"/>
        <v>-290.70623677835198</v>
      </c>
      <c r="D238" s="178">
        <f t="shared" si="13"/>
        <v>-308.84428837440038</v>
      </c>
      <c r="E238" s="178">
        <f t="shared" si="14"/>
        <v>-808.84428837440032</v>
      </c>
    </row>
    <row r="239" spans="1:5" x14ac:dyDescent="0.35">
      <c r="A239">
        <v>229</v>
      </c>
      <c r="B239" s="180">
        <f t="shared" si="15"/>
        <v>57832.403067295963</v>
      </c>
      <c r="C239" s="178">
        <f t="shared" si="12"/>
        <v>-289.16201533647995</v>
      </c>
      <c r="D239" s="178">
        <f t="shared" si="13"/>
        <v>-310.38850981627235</v>
      </c>
      <c r="E239" s="178">
        <f t="shared" si="14"/>
        <v>-810.38850981627229</v>
      </c>
    </row>
    <row r="240" spans="1:5" x14ac:dyDescent="0.35">
      <c r="A240">
        <v>230</v>
      </c>
      <c r="B240" s="180">
        <f t="shared" si="15"/>
        <v>57522.014557479692</v>
      </c>
      <c r="C240" s="178">
        <f t="shared" si="12"/>
        <v>-287.61007278739856</v>
      </c>
      <c r="D240" s="178">
        <f t="shared" si="13"/>
        <v>-311.94045236535374</v>
      </c>
      <c r="E240" s="178">
        <f t="shared" si="14"/>
        <v>-811.94045236535374</v>
      </c>
    </row>
    <row r="241" spans="1:5" x14ac:dyDescent="0.35">
      <c r="A241">
        <v>231</v>
      </c>
      <c r="B241" s="180">
        <f t="shared" si="15"/>
        <v>57210.074105114341</v>
      </c>
      <c r="C241" s="178">
        <f t="shared" si="12"/>
        <v>-286.05037052557179</v>
      </c>
      <c r="D241" s="178">
        <f t="shared" si="13"/>
        <v>-313.50015462718051</v>
      </c>
      <c r="E241" s="178">
        <f t="shared" si="14"/>
        <v>-813.50015462718056</v>
      </c>
    </row>
    <row r="242" spans="1:5" x14ac:dyDescent="0.35">
      <c r="A242">
        <v>232</v>
      </c>
      <c r="B242" s="180">
        <f t="shared" si="15"/>
        <v>56896.57395048716</v>
      </c>
      <c r="C242" s="178">
        <f t="shared" si="12"/>
        <v>-284.48286975243587</v>
      </c>
      <c r="D242" s="178">
        <f t="shared" si="13"/>
        <v>-315.06765540031643</v>
      </c>
      <c r="E242" s="178">
        <f t="shared" si="14"/>
        <v>-815.06765540031643</v>
      </c>
    </row>
    <row r="243" spans="1:5" x14ac:dyDescent="0.35">
      <c r="A243">
        <v>233</v>
      </c>
      <c r="B243" s="180">
        <f t="shared" si="15"/>
        <v>56581.506295086845</v>
      </c>
      <c r="C243" s="178">
        <f t="shared" si="12"/>
        <v>-282.90753147543433</v>
      </c>
      <c r="D243" s="178">
        <f t="shared" si="13"/>
        <v>-316.64299367731803</v>
      </c>
      <c r="E243" s="178">
        <f t="shared" si="14"/>
        <v>-816.64299367731803</v>
      </c>
    </row>
    <row r="244" spans="1:5" x14ac:dyDescent="0.35">
      <c r="A244">
        <v>234</v>
      </c>
      <c r="B244" s="180">
        <f t="shared" si="15"/>
        <v>56264.863301409525</v>
      </c>
      <c r="C244" s="178">
        <f t="shared" si="12"/>
        <v>-281.32431650704768</v>
      </c>
      <c r="D244" s="178">
        <f t="shared" si="13"/>
        <v>-318.22620864570456</v>
      </c>
      <c r="E244" s="178">
        <f t="shared" si="14"/>
        <v>-818.22620864570456</v>
      </c>
    </row>
    <row r="245" spans="1:5" x14ac:dyDescent="0.35">
      <c r="A245">
        <v>235</v>
      </c>
      <c r="B245" s="180">
        <f t="shared" si="15"/>
        <v>55946.63709276382</v>
      </c>
      <c r="C245" s="178">
        <f t="shared" si="12"/>
        <v>-279.73318546381921</v>
      </c>
      <c r="D245" s="178">
        <f t="shared" si="13"/>
        <v>-319.81733968893309</v>
      </c>
      <c r="E245" s="178">
        <f t="shared" si="14"/>
        <v>-819.81733968893309</v>
      </c>
    </row>
    <row r="246" spans="1:5" x14ac:dyDescent="0.35">
      <c r="A246">
        <v>236</v>
      </c>
      <c r="B246" s="180">
        <f t="shared" si="15"/>
        <v>55626.819753074888</v>
      </c>
      <c r="C246" s="178">
        <f t="shared" si="12"/>
        <v>-278.13409876537452</v>
      </c>
      <c r="D246" s="178">
        <f t="shared" si="13"/>
        <v>-321.41642638737778</v>
      </c>
      <c r="E246" s="178">
        <f t="shared" si="14"/>
        <v>-821.41642638737778</v>
      </c>
    </row>
    <row r="247" spans="1:5" x14ac:dyDescent="0.35">
      <c r="A247">
        <v>237</v>
      </c>
      <c r="B247" s="180">
        <f t="shared" si="15"/>
        <v>55305.403326687512</v>
      </c>
      <c r="C247" s="178">
        <f t="shared" si="12"/>
        <v>-276.5270166334376</v>
      </c>
      <c r="D247" s="178">
        <f t="shared" si="13"/>
        <v>-323.0235085193147</v>
      </c>
      <c r="E247" s="178">
        <f t="shared" si="14"/>
        <v>-823.02350851931465</v>
      </c>
    </row>
    <row r="248" spans="1:5" x14ac:dyDescent="0.35">
      <c r="A248">
        <v>238</v>
      </c>
      <c r="B248" s="180">
        <f t="shared" si="15"/>
        <v>54982.3798181682</v>
      </c>
      <c r="C248" s="178">
        <f t="shared" si="12"/>
        <v>-274.91189909084102</v>
      </c>
      <c r="D248" s="178">
        <f t="shared" si="13"/>
        <v>-324.63862606191128</v>
      </c>
      <c r="E248" s="178">
        <f t="shared" si="14"/>
        <v>-824.63862606191128</v>
      </c>
    </row>
    <row r="249" spans="1:5" x14ac:dyDescent="0.35">
      <c r="A249">
        <v>239</v>
      </c>
      <c r="B249" s="180">
        <f t="shared" si="15"/>
        <v>54657.741192106289</v>
      </c>
      <c r="C249" s="178">
        <f t="shared" si="12"/>
        <v>-273.28870596053156</v>
      </c>
      <c r="D249" s="178">
        <f t="shared" si="13"/>
        <v>-326.26181919222074</v>
      </c>
      <c r="E249" s="178">
        <f t="shared" si="14"/>
        <v>-826.26181919222074</v>
      </c>
    </row>
    <row r="250" spans="1:5" x14ac:dyDescent="0.35">
      <c r="A250">
        <v>240</v>
      </c>
      <c r="B250" s="180">
        <f t="shared" si="15"/>
        <v>54331.479372914066</v>
      </c>
      <c r="C250" s="178">
        <f t="shared" si="12"/>
        <v>-271.65739686457044</v>
      </c>
      <c r="D250" s="178">
        <f t="shared" si="13"/>
        <v>-327.89312828818191</v>
      </c>
      <c r="E250" s="178">
        <f t="shared" si="14"/>
        <v>-827.89312828818197</v>
      </c>
    </row>
    <row r="251" spans="1:5" x14ac:dyDescent="0.35">
      <c r="A251">
        <v>241</v>
      </c>
      <c r="B251" s="180">
        <f t="shared" si="15"/>
        <v>54003.586244625883</v>
      </c>
      <c r="C251" s="178">
        <f t="shared" si="12"/>
        <v>-270.01793122312955</v>
      </c>
      <c r="D251" s="178">
        <f t="shared" si="13"/>
        <v>-329.53259392962281</v>
      </c>
      <c r="E251" s="178">
        <f t="shared" si="14"/>
        <v>-829.53259392962286</v>
      </c>
    </row>
    <row r="252" spans="1:5" x14ac:dyDescent="0.35">
      <c r="A252">
        <v>242</v>
      </c>
      <c r="B252" s="180">
        <f t="shared" si="15"/>
        <v>53674.05365069626</v>
      </c>
      <c r="C252" s="178">
        <f t="shared" si="12"/>
        <v>-268.37026825348147</v>
      </c>
      <c r="D252" s="178">
        <f t="shared" si="13"/>
        <v>-331.180256899271</v>
      </c>
      <c r="E252" s="178">
        <f t="shared" si="14"/>
        <v>-831.18025689927094</v>
      </c>
    </row>
    <row r="253" spans="1:5" x14ac:dyDescent="0.35">
      <c r="A253">
        <v>243</v>
      </c>
      <c r="B253" s="180">
        <f t="shared" si="15"/>
        <v>53342.873393796988</v>
      </c>
      <c r="C253" s="178">
        <f t="shared" si="12"/>
        <v>-266.71436696898508</v>
      </c>
      <c r="D253" s="178">
        <f t="shared" si="13"/>
        <v>-332.83615818376734</v>
      </c>
      <c r="E253" s="178">
        <f t="shared" si="14"/>
        <v>-832.83615818376734</v>
      </c>
    </row>
    <row r="254" spans="1:5" x14ac:dyDescent="0.35">
      <c r="A254">
        <v>244</v>
      </c>
      <c r="B254" s="180">
        <f t="shared" si="15"/>
        <v>53010.037235613221</v>
      </c>
      <c r="C254" s="178">
        <f t="shared" si="12"/>
        <v>-265.05018617806616</v>
      </c>
      <c r="D254" s="178">
        <f t="shared" si="13"/>
        <v>-334.50033897468609</v>
      </c>
      <c r="E254" s="178">
        <f t="shared" si="14"/>
        <v>-834.50033897468609</v>
      </c>
    </row>
    <row r="255" spans="1:5" x14ac:dyDescent="0.35">
      <c r="A255">
        <v>245</v>
      </c>
      <c r="B255" s="180">
        <f t="shared" si="15"/>
        <v>52675.536896638536</v>
      </c>
      <c r="C255" s="178">
        <f t="shared" si="12"/>
        <v>-263.37768448319281</v>
      </c>
      <c r="D255" s="178">
        <f t="shared" si="13"/>
        <v>-336.17284066955955</v>
      </c>
      <c r="E255" s="178">
        <f t="shared" si="14"/>
        <v>-836.17284066955949</v>
      </c>
    </row>
    <row r="256" spans="1:5" x14ac:dyDescent="0.35">
      <c r="A256">
        <v>246</v>
      </c>
      <c r="B256" s="180">
        <f t="shared" si="15"/>
        <v>52339.364055968974</v>
      </c>
      <c r="C256" s="178">
        <f t="shared" si="12"/>
        <v>-261.69682027984493</v>
      </c>
      <c r="D256" s="178">
        <f t="shared" si="13"/>
        <v>-337.85370487290731</v>
      </c>
      <c r="E256" s="178">
        <f t="shared" si="14"/>
        <v>-837.85370487290731</v>
      </c>
    </row>
    <row r="257" spans="1:5" x14ac:dyDescent="0.35">
      <c r="A257">
        <v>247</v>
      </c>
      <c r="B257" s="180">
        <f t="shared" si="15"/>
        <v>52001.510351096069</v>
      </c>
      <c r="C257" s="178">
        <f t="shared" si="12"/>
        <v>-260.00755175548045</v>
      </c>
      <c r="D257" s="178">
        <f t="shared" si="13"/>
        <v>-339.54297339727185</v>
      </c>
      <c r="E257" s="178">
        <f t="shared" si="14"/>
        <v>-839.54297339727191</v>
      </c>
    </row>
    <row r="258" spans="1:5" x14ac:dyDescent="0.35">
      <c r="A258">
        <v>248</v>
      </c>
      <c r="B258" s="180">
        <f t="shared" si="15"/>
        <v>51661.967377698798</v>
      </c>
      <c r="C258" s="178">
        <f t="shared" si="12"/>
        <v>-258.30983688849409</v>
      </c>
      <c r="D258" s="178">
        <f t="shared" si="13"/>
        <v>-341.24068826425827</v>
      </c>
      <c r="E258" s="178">
        <f t="shared" si="14"/>
        <v>-841.24068826425832</v>
      </c>
    </row>
    <row r="259" spans="1:5" x14ac:dyDescent="0.35">
      <c r="A259">
        <v>249</v>
      </c>
      <c r="B259" s="180">
        <f t="shared" si="15"/>
        <v>51320.726689434538</v>
      </c>
      <c r="C259" s="178">
        <f t="shared" si="12"/>
        <v>-256.60363344717274</v>
      </c>
      <c r="D259" s="178">
        <f t="shared" si="13"/>
        <v>-342.94689170557956</v>
      </c>
      <c r="E259" s="178">
        <f t="shared" si="14"/>
        <v>-842.94689170557956</v>
      </c>
    </row>
    <row r="260" spans="1:5" x14ac:dyDescent="0.35">
      <c r="A260">
        <v>250</v>
      </c>
      <c r="B260" s="180">
        <f t="shared" si="15"/>
        <v>50977.779797728959</v>
      </c>
      <c r="C260" s="178">
        <f t="shared" si="12"/>
        <v>-254.88889898864488</v>
      </c>
      <c r="D260" s="178">
        <f t="shared" si="13"/>
        <v>-344.66162616410742</v>
      </c>
      <c r="E260" s="178">
        <f t="shared" si="14"/>
        <v>-844.66162616410747</v>
      </c>
    </row>
    <row r="261" spans="1:5" x14ac:dyDescent="0.35">
      <c r="A261">
        <v>251</v>
      </c>
      <c r="B261" s="180">
        <f t="shared" si="15"/>
        <v>50633.118171564849</v>
      </c>
      <c r="C261" s="178">
        <f t="shared" si="12"/>
        <v>-253.16559085782436</v>
      </c>
      <c r="D261" s="178">
        <f t="shared" si="13"/>
        <v>-346.38493429492797</v>
      </c>
      <c r="E261" s="178">
        <f t="shared" si="14"/>
        <v>-846.38493429492792</v>
      </c>
    </row>
    <row r="262" spans="1:5" x14ac:dyDescent="0.35">
      <c r="A262">
        <v>252</v>
      </c>
      <c r="B262" s="180">
        <f t="shared" si="15"/>
        <v>50286.733237269924</v>
      </c>
      <c r="C262" s="178">
        <f t="shared" si="12"/>
        <v>-251.43366618634974</v>
      </c>
      <c r="D262" s="178">
        <f t="shared" si="13"/>
        <v>-348.11685896640256</v>
      </c>
      <c r="E262" s="178">
        <f t="shared" si="14"/>
        <v>-848.11685896640256</v>
      </c>
    </row>
    <row r="263" spans="1:5" x14ac:dyDescent="0.35">
      <c r="A263">
        <v>253</v>
      </c>
      <c r="B263" s="180">
        <f t="shared" si="15"/>
        <v>49938.616378303523</v>
      </c>
      <c r="C263" s="178">
        <f t="shared" si="12"/>
        <v>-249.69308189151769</v>
      </c>
      <c r="D263" s="178">
        <f t="shared" si="13"/>
        <v>-349.85744326123466</v>
      </c>
      <c r="E263" s="178">
        <f t="shared" si="14"/>
        <v>-849.85744326123472</v>
      </c>
    </row>
    <row r="264" spans="1:5" x14ac:dyDescent="0.35">
      <c r="A264">
        <v>254</v>
      </c>
      <c r="B264" s="180">
        <f t="shared" si="15"/>
        <v>49588.758935042286</v>
      </c>
      <c r="C264" s="178">
        <f t="shared" si="12"/>
        <v>-247.94379467521154</v>
      </c>
      <c r="D264" s="178">
        <f t="shared" si="13"/>
        <v>-351.60673047754079</v>
      </c>
      <c r="E264" s="178">
        <f t="shared" si="14"/>
        <v>-851.60673047754085</v>
      </c>
    </row>
    <row r="265" spans="1:5" x14ac:dyDescent="0.35">
      <c r="A265">
        <v>255</v>
      </c>
      <c r="B265" s="180">
        <f t="shared" si="15"/>
        <v>49237.152204564743</v>
      </c>
      <c r="C265" s="178">
        <f t="shared" si="12"/>
        <v>-246.18576102282384</v>
      </c>
      <c r="D265" s="178">
        <f t="shared" si="13"/>
        <v>-353.36476412992852</v>
      </c>
      <c r="E265" s="178">
        <f t="shared" si="14"/>
        <v>-853.36476412992852</v>
      </c>
    </row>
    <row r="266" spans="1:5" x14ac:dyDescent="0.35">
      <c r="A266">
        <v>256</v>
      </c>
      <c r="B266" s="180">
        <f t="shared" si="15"/>
        <v>48883.787440434811</v>
      </c>
      <c r="C266" s="178">
        <f t="shared" si="12"/>
        <v>-244.41893720217416</v>
      </c>
      <c r="D266" s="178">
        <f t="shared" si="13"/>
        <v>-355.13158795057814</v>
      </c>
      <c r="E266" s="178">
        <f t="shared" si="14"/>
        <v>-855.13158795057814</v>
      </c>
    </row>
    <row r="267" spans="1:5" x14ac:dyDescent="0.35">
      <c r="A267">
        <v>257</v>
      </c>
      <c r="B267" s="180">
        <f t="shared" si="15"/>
        <v>48528.655852484233</v>
      </c>
      <c r="C267" s="178">
        <f t="shared" si="12"/>
        <v>-242.64327926242129</v>
      </c>
      <c r="D267" s="178">
        <f t="shared" si="13"/>
        <v>-356.90724589033101</v>
      </c>
      <c r="E267" s="178">
        <f t="shared" si="14"/>
        <v>-856.90724589033107</v>
      </c>
    </row>
    <row r="268" spans="1:5" x14ac:dyDescent="0.35">
      <c r="A268">
        <v>258</v>
      </c>
      <c r="B268" s="180">
        <f t="shared" si="15"/>
        <v>48171.748606593901</v>
      </c>
      <c r="C268" s="178">
        <f t="shared" ref="C268:C331" si="16">IPMT($B$3/$B$5,$A268,$B$5*$B$4,$B$2,$B$6)</f>
        <v>-240.85874303296964</v>
      </c>
      <c r="D268" s="178">
        <f t="shared" ref="D268:D331" si="17">PPMT($B$3/$B$5,$A268,$B$5*$B$4,$B$11,$B$6)</f>
        <v>-358.69178211978272</v>
      </c>
      <c r="E268" s="178">
        <f t="shared" ref="E268:E331" si="18">C$11+$D268</f>
        <v>-858.69178211978272</v>
      </c>
    </row>
    <row r="269" spans="1:5" x14ac:dyDescent="0.35">
      <c r="A269">
        <v>259</v>
      </c>
      <c r="B269" s="180">
        <f t="shared" ref="B269:B332" si="19">B268+D268</f>
        <v>47813.056824474115</v>
      </c>
      <c r="C269" s="178">
        <f t="shared" si="16"/>
        <v>-239.06528412237071</v>
      </c>
      <c r="D269" s="178">
        <f t="shared" si="17"/>
        <v>-360.48524103038164</v>
      </c>
      <c r="E269" s="178">
        <f t="shared" si="18"/>
        <v>-860.48524103038164</v>
      </c>
    </row>
    <row r="270" spans="1:5" x14ac:dyDescent="0.35">
      <c r="A270">
        <v>260</v>
      </c>
      <c r="B270" s="180">
        <f t="shared" si="19"/>
        <v>47452.571583443736</v>
      </c>
      <c r="C270" s="178">
        <f t="shared" si="16"/>
        <v>-237.26285791721875</v>
      </c>
      <c r="D270" s="178">
        <f t="shared" si="17"/>
        <v>-362.28766723553355</v>
      </c>
      <c r="E270" s="178">
        <f t="shared" si="18"/>
        <v>-862.28766723553349</v>
      </c>
    </row>
    <row r="271" spans="1:5" x14ac:dyDescent="0.35">
      <c r="A271">
        <v>261</v>
      </c>
      <c r="B271" s="180">
        <f t="shared" si="19"/>
        <v>47090.283916208202</v>
      </c>
      <c r="C271" s="178">
        <f t="shared" si="16"/>
        <v>-235.45141958104114</v>
      </c>
      <c r="D271" s="178">
        <f t="shared" si="17"/>
        <v>-364.09910557171122</v>
      </c>
      <c r="E271" s="178">
        <f t="shared" si="18"/>
        <v>-864.09910557171122</v>
      </c>
    </row>
    <row r="272" spans="1:5" x14ac:dyDescent="0.35">
      <c r="A272">
        <v>262</v>
      </c>
      <c r="B272" s="180">
        <f t="shared" si="19"/>
        <v>46726.184810636492</v>
      </c>
      <c r="C272" s="178">
        <f t="shared" si="16"/>
        <v>-233.63092405318258</v>
      </c>
      <c r="D272" s="178">
        <f t="shared" si="17"/>
        <v>-365.91960109956977</v>
      </c>
      <c r="E272" s="178">
        <f t="shared" si="18"/>
        <v>-865.91960109956972</v>
      </c>
    </row>
    <row r="273" spans="1:5" x14ac:dyDescent="0.35">
      <c r="A273">
        <v>263</v>
      </c>
      <c r="B273" s="180">
        <f t="shared" si="19"/>
        <v>46360.265209536919</v>
      </c>
      <c r="C273" s="178">
        <f t="shared" si="16"/>
        <v>-231.80132604768471</v>
      </c>
      <c r="D273" s="178">
        <f t="shared" si="17"/>
        <v>-367.74919910506759</v>
      </c>
      <c r="E273" s="178">
        <f t="shared" si="18"/>
        <v>-867.74919910506765</v>
      </c>
    </row>
    <row r="274" spans="1:5" x14ac:dyDescent="0.35">
      <c r="A274">
        <v>264</v>
      </c>
      <c r="B274" s="180">
        <f t="shared" si="19"/>
        <v>45992.516010431849</v>
      </c>
      <c r="C274" s="178">
        <f t="shared" si="16"/>
        <v>-229.96258005215935</v>
      </c>
      <c r="D274" s="178">
        <f t="shared" si="17"/>
        <v>-369.58794510059295</v>
      </c>
      <c r="E274" s="178">
        <f t="shared" si="18"/>
        <v>-869.58794510059295</v>
      </c>
    </row>
    <row r="275" spans="1:5" x14ac:dyDescent="0.35">
      <c r="A275">
        <v>265</v>
      </c>
      <c r="B275" s="180">
        <f t="shared" si="19"/>
        <v>45622.92806533126</v>
      </c>
      <c r="C275" s="178">
        <f t="shared" si="16"/>
        <v>-228.11464032665646</v>
      </c>
      <c r="D275" s="178">
        <f t="shared" si="17"/>
        <v>-371.43588482609596</v>
      </c>
      <c r="E275" s="178">
        <f t="shared" si="18"/>
        <v>-871.43588482609596</v>
      </c>
    </row>
    <row r="276" spans="1:5" x14ac:dyDescent="0.35">
      <c r="A276">
        <v>266</v>
      </c>
      <c r="B276" s="180">
        <f t="shared" si="19"/>
        <v>45251.492180505164</v>
      </c>
      <c r="C276" s="178">
        <f t="shared" si="16"/>
        <v>-226.25746090252596</v>
      </c>
      <c r="D276" s="178">
        <f t="shared" si="17"/>
        <v>-373.29306425022639</v>
      </c>
      <c r="E276" s="178">
        <f t="shared" si="18"/>
        <v>-873.29306425022639</v>
      </c>
    </row>
    <row r="277" spans="1:5" x14ac:dyDescent="0.35">
      <c r="A277">
        <v>267</v>
      </c>
      <c r="B277" s="180">
        <f t="shared" si="19"/>
        <v>44878.199116254938</v>
      </c>
      <c r="C277" s="178">
        <f t="shared" si="16"/>
        <v>-224.39099558127481</v>
      </c>
      <c r="D277" s="178">
        <f t="shared" si="17"/>
        <v>-375.15952957147749</v>
      </c>
      <c r="E277" s="178">
        <f t="shared" si="18"/>
        <v>-875.15952957147749</v>
      </c>
    </row>
    <row r="278" spans="1:5" x14ac:dyDescent="0.35">
      <c r="A278">
        <v>268</v>
      </c>
      <c r="B278" s="180">
        <f t="shared" si="19"/>
        <v>44503.039586683459</v>
      </c>
      <c r="C278" s="178">
        <f t="shared" si="16"/>
        <v>-222.5151979334174</v>
      </c>
      <c r="D278" s="178">
        <f t="shared" si="17"/>
        <v>-377.03532721933487</v>
      </c>
      <c r="E278" s="178">
        <f t="shared" si="18"/>
        <v>-877.03532721933493</v>
      </c>
    </row>
    <row r="279" spans="1:5" x14ac:dyDescent="0.35">
      <c r="A279">
        <v>269</v>
      </c>
      <c r="B279" s="180">
        <f t="shared" si="19"/>
        <v>44126.004259464127</v>
      </c>
      <c r="C279" s="178">
        <f t="shared" si="16"/>
        <v>-220.63002129732075</v>
      </c>
      <c r="D279" s="178">
        <f t="shared" si="17"/>
        <v>-378.9205038554316</v>
      </c>
      <c r="E279" s="178">
        <f t="shared" si="18"/>
        <v>-878.92050385543166</v>
      </c>
    </row>
    <row r="280" spans="1:5" x14ac:dyDescent="0.35">
      <c r="A280">
        <v>270</v>
      </c>
      <c r="B280" s="180">
        <f t="shared" si="19"/>
        <v>43747.083755608699</v>
      </c>
      <c r="C280" s="178">
        <f t="shared" si="16"/>
        <v>-218.73541877804354</v>
      </c>
      <c r="D280" s="178">
        <f t="shared" si="17"/>
        <v>-380.81510637470871</v>
      </c>
      <c r="E280" s="178">
        <f t="shared" si="18"/>
        <v>-880.81510637470865</v>
      </c>
    </row>
    <row r="281" spans="1:5" x14ac:dyDescent="0.35">
      <c r="A281">
        <v>271</v>
      </c>
      <c r="B281" s="180">
        <f t="shared" si="19"/>
        <v>43366.268649233993</v>
      </c>
      <c r="C281" s="178">
        <f t="shared" si="16"/>
        <v>-216.83134324617004</v>
      </c>
      <c r="D281" s="178">
        <f t="shared" si="17"/>
        <v>-382.71918190658226</v>
      </c>
      <c r="E281" s="178">
        <f t="shared" si="18"/>
        <v>-882.71918190658221</v>
      </c>
    </row>
    <row r="282" spans="1:5" x14ac:dyDescent="0.35">
      <c r="A282">
        <v>272</v>
      </c>
      <c r="B282" s="180">
        <f t="shared" si="19"/>
        <v>42983.549467327408</v>
      </c>
      <c r="C282" s="178">
        <f t="shared" si="16"/>
        <v>-214.91774733663712</v>
      </c>
      <c r="D282" s="178">
        <f t="shared" si="17"/>
        <v>-384.63277781611521</v>
      </c>
      <c r="E282" s="178">
        <f t="shared" si="18"/>
        <v>-884.63277781611521</v>
      </c>
    </row>
    <row r="283" spans="1:5" x14ac:dyDescent="0.35">
      <c r="A283">
        <v>273</v>
      </c>
      <c r="B283" s="180">
        <f t="shared" si="19"/>
        <v>42598.916689511294</v>
      </c>
      <c r="C283" s="178">
        <f t="shared" si="16"/>
        <v>-212.99458344755658</v>
      </c>
      <c r="D283" s="178">
        <f t="shared" si="17"/>
        <v>-386.55594170519583</v>
      </c>
      <c r="E283" s="178">
        <f t="shared" si="18"/>
        <v>-886.55594170519589</v>
      </c>
    </row>
    <row r="284" spans="1:5" x14ac:dyDescent="0.35">
      <c r="A284">
        <v>274</v>
      </c>
      <c r="B284" s="180">
        <f t="shared" si="19"/>
        <v>42212.360747806095</v>
      </c>
      <c r="C284" s="178">
        <f t="shared" si="16"/>
        <v>-211.06180373903058</v>
      </c>
      <c r="D284" s="178">
        <f t="shared" si="17"/>
        <v>-388.48872141372175</v>
      </c>
      <c r="E284" s="178">
        <f t="shared" si="18"/>
        <v>-888.48872141372181</v>
      </c>
    </row>
    <row r="285" spans="1:5" x14ac:dyDescent="0.35">
      <c r="A285">
        <v>275</v>
      </c>
      <c r="B285" s="180">
        <f t="shared" si="19"/>
        <v>41823.872026392375</v>
      </c>
      <c r="C285" s="178">
        <f t="shared" si="16"/>
        <v>-209.11936013196194</v>
      </c>
      <c r="D285" s="178">
        <f t="shared" si="17"/>
        <v>-390.43116502079039</v>
      </c>
      <c r="E285" s="178">
        <f t="shared" si="18"/>
        <v>-890.43116502079033</v>
      </c>
    </row>
    <row r="286" spans="1:5" x14ac:dyDescent="0.35">
      <c r="A286">
        <v>276</v>
      </c>
      <c r="B286" s="180">
        <f t="shared" si="19"/>
        <v>41433.440861371586</v>
      </c>
      <c r="C286" s="178">
        <f t="shared" si="16"/>
        <v>-207.167204306858</v>
      </c>
      <c r="D286" s="178">
        <f t="shared" si="17"/>
        <v>-392.38332084589433</v>
      </c>
      <c r="E286" s="178">
        <f t="shared" si="18"/>
        <v>-892.38332084589433</v>
      </c>
    </row>
    <row r="287" spans="1:5" x14ac:dyDescent="0.35">
      <c r="A287">
        <v>277</v>
      </c>
      <c r="B287" s="180">
        <f t="shared" si="19"/>
        <v>41041.05754052569</v>
      </c>
      <c r="C287" s="178">
        <f t="shared" si="16"/>
        <v>-205.2052877026286</v>
      </c>
      <c r="D287" s="178">
        <f t="shared" si="17"/>
        <v>-394.34523745012376</v>
      </c>
      <c r="E287" s="178">
        <f t="shared" si="18"/>
        <v>-894.3452374501237</v>
      </c>
    </row>
    <row r="288" spans="1:5" x14ac:dyDescent="0.35">
      <c r="A288">
        <v>278</v>
      </c>
      <c r="B288" s="180">
        <f t="shared" si="19"/>
        <v>40646.712303075568</v>
      </c>
      <c r="C288" s="178">
        <f t="shared" si="16"/>
        <v>-203.23356151537791</v>
      </c>
      <c r="D288" s="178">
        <f t="shared" si="17"/>
        <v>-396.31696363737439</v>
      </c>
      <c r="E288" s="178">
        <f t="shared" si="18"/>
        <v>-896.31696363737433</v>
      </c>
    </row>
    <row r="289" spans="1:5" x14ac:dyDescent="0.35">
      <c r="A289">
        <v>279</v>
      </c>
      <c r="B289" s="180">
        <f t="shared" si="19"/>
        <v>40250.395339438197</v>
      </c>
      <c r="C289" s="178">
        <f t="shared" si="16"/>
        <v>-201.25197669719103</v>
      </c>
      <c r="D289" s="178">
        <f t="shared" si="17"/>
        <v>-398.29854845556127</v>
      </c>
      <c r="E289" s="178">
        <f t="shared" si="18"/>
        <v>-898.29854845556133</v>
      </c>
    </row>
    <row r="290" spans="1:5" x14ac:dyDescent="0.35">
      <c r="A290">
        <v>280</v>
      </c>
      <c r="B290" s="180">
        <f t="shared" si="19"/>
        <v>39852.096790982636</v>
      </c>
      <c r="C290" s="178">
        <f t="shared" si="16"/>
        <v>-199.26048395491327</v>
      </c>
      <c r="D290" s="178">
        <f t="shared" si="17"/>
        <v>-400.29004119783912</v>
      </c>
      <c r="E290" s="178">
        <f t="shared" si="18"/>
        <v>-900.29004119783917</v>
      </c>
    </row>
    <row r="291" spans="1:5" x14ac:dyDescent="0.35">
      <c r="A291">
        <v>281</v>
      </c>
      <c r="B291" s="180">
        <f t="shared" si="19"/>
        <v>39451.806749784795</v>
      </c>
      <c r="C291" s="178">
        <f t="shared" si="16"/>
        <v>-197.25903374892403</v>
      </c>
      <c r="D291" s="178">
        <f t="shared" si="17"/>
        <v>-402.29149140382827</v>
      </c>
      <c r="E291" s="178">
        <f t="shared" si="18"/>
        <v>-902.29149140382833</v>
      </c>
    </row>
    <row r="292" spans="1:5" x14ac:dyDescent="0.35">
      <c r="A292">
        <v>282</v>
      </c>
      <c r="B292" s="180">
        <f t="shared" si="19"/>
        <v>39049.515258380969</v>
      </c>
      <c r="C292" s="178">
        <f t="shared" si="16"/>
        <v>-195.24757629190492</v>
      </c>
      <c r="D292" s="178">
        <f t="shared" si="17"/>
        <v>-404.30294886084749</v>
      </c>
      <c r="E292" s="178">
        <f t="shared" si="18"/>
        <v>-904.30294886084744</v>
      </c>
    </row>
    <row r="293" spans="1:5" x14ac:dyDescent="0.35">
      <c r="A293">
        <v>283</v>
      </c>
      <c r="B293" s="180">
        <f t="shared" si="19"/>
        <v>38645.212309520124</v>
      </c>
      <c r="C293" s="178">
        <f t="shared" si="16"/>
        <v>-193.22606154760069</v>
      </c>
      <c r="D293" s="178">
        <f t="shared" si="17"/>
        <v>-406.32446360515161</v>
      </c>
      <c r="E293" s="178">
        <f t="shared" si="18"/>
        <v>-906.32446360515155</v>
      </c>
    </row>
    <row r="294" spans="1:5" x14ac:dyDescent="0.35">
      <c r="A294">
        <v>284</v>
      </c>
      <c r="B294" s="180">
        <f t="shared" si="19"/>
        <v>38238.887845914971</v>
      </c>
      <c r="C294" s="178">
        <f t="shared" si="16"/>
        <v>-191.1944392295749</v>
      </c>
      <c r="D294" s="178">
        <f t="shared" si="17"/>
        <v>-408.35608592317737</v>
      </c>
      <c r="E294" s="178">
        <f t="shared" si="18"/>
        <v>-908.35608592317737</v>
      </c>
    </row>
    <row r="295" spans="1:5" x14ac:dyDescent="0.35">
      <c r="A295">
        <v>285</v>
      </c>
      <c r="B295" s="180">
        <f t="shared" si="19"/>
        <v>37830.531759991791</v>
      </c>
      <c r="C295" s="178">
        <f t="shared" si="16"/>
        <v>-189.15265879995903</v>
      </c>
      <c r="D295" s="178">
        <f t="shared" si="17"/>
        <v>-410.3978663527933</v>
      </c>
      <c r="E295" s="178">
        <f t="shared" si="18"/>
        <v>-910.39786635279324</v>
      </c>
    </row>
    <row r="296" spans="1:5" x14ac:dyDescent="0.35">
      <c r="A296">
        <v>286</v>
      </c>
      <c r="B296" s="180">
        <f t="shared" si="19"/>
        <v>37420.133893638995</v>
      </c>
      <c r="C296" s="178">
        <f t="shared" si="16"/>
        <v>-187.10066946819504</v>
      </c>
      <c r="D296" s="178">
        <f t="shared" si="17"/>
        <v>-412.44985568455729</v>
      </c>
      <c r="E296" s="178">
        <f t="shared" si="18"/>
        <v>-912.44985568455729</v>
      </c>
    </row>
    <row r="297" spans="1:5" x14ac:dyDescent="0.35">
      <c r="A297">
        <v>287</v>
      </c>
      <c r="B297" s="180">
        <f t="shared" si="19"/>
        <v>37007.684037954437</v>
      </c>
      <c r="C297" s="178">
        <f t="shared" si="16"/>
        <v>-185.03842018977227</v>
      </c>
      <c r="D297" s="178">
        <f t="shared" si="17"/>
        <v>-414.51210496298012</v>
      </c>
      <c r="E297" s="178">
        <f t="shared" si="18"/>
        <v>-914.51210496298017</v>
      </c>
    </row>
    <row r="298" spans="1:5" x14ac:dyDescent="0.35">
      <c r="A298">
        <v>288</v>
      </c>
      <c r="B298" s="180">
        <f t="shared" si="19"/>
        <v>36593.171932991456</v>
      </c>
      <c r="C298" s="178">
        <f t="shared" si="16"/>
        <v>-182.96585966495735</v>
      </c>
      <c r="D298" s="178">
        <f t="shared" si="17"/>
        <v>-416.58466548779501</v>
      </c>
      <c r="E298" s="178">
        <f t="shared" si="18"/>
        <v>-916.58466548779506</v>
      </c>
    </row>
    <row r="299" spans="1:5" x14ac:dyDescent="0.35">
      <c r="A299">
        <v>289</v>
      </c>
      <c r="B299" s="180">
        <f t="shared" si="19"/>
        <v>36176.587267503659</v>
      </c>
      <c r="C299" s="178">
        <f t="shared" si="16"/>
        <v>-180.8829363375184</v>
      </c>
      <c r="D299" s="178">
        <f t="shared" si="17"/>
        <v>-418.6675888152339</v>
      </c>
      <c r="E299" s="178">
        <f t="shared" si="18"/>
        <v>-918.6675888152339</v>
      </c>
    </row>
    <row r="300" spans="1:5" x14ac:dyDescent="0.35">
      <c r="A300">
        <v>290</v>
      </c>
      <c r="B300" s="180">
        <f t="shared" si="19"/>
        <v>35757.919678688428</v>
      </c>
      <c r="C300" s="178">
        <f t="shared" si="16"/>
        <v>-178.78959839344225</v>
      </c>
      <c r="D300" s="178">
        <f t="shared" si="17"/>
        <v>-420.76092675931011</v>
      </c>
      <c r="E300" s="178">
        <f t="shared" si="18"/>
        <v>-920.76092675931011</v>
      </c>
    </row>
    <row r="301" spans="1:5" x14ac:dyDescent="0.35">
      <c r="A301">
        <v>291</v>
      </c>
      <c r="B301" s="180">
        <f t="shared" si="19"/>
        <v>35337.158751929121</v>
      </c>
      <c r="C301" s="178">
        <f t="shared" si="16"/>
        <v>-176.68579375964563</v>
      </c>
      <c r="D301" s="178">
        <f t="shared" si="17"/>
        <v>-422.86473139310664</v>
      </c>
      <c r="E301" s="178">
        <f t="shared" si="18"/>
        <v>-922.86473139310669</v>
      </c>
    </row>
    <row r="302" spans="1:5" x14ac:dyDescent="0.35">
      <c r="A302">
        <v>292</v>
      </c>
      <c r="B302" s="180">
        <f t="shared" si="19"/>
        <v>34914.294020536014</v>
      </c>
      <c r="C302" s="178">
        <f t="shared" si="16"/>
        <v>-174.57147010268014</v>
      </c>
      <c r="D302" s="178">
        <f t="shared" si="17"/>
        <v>-424.97905505007219</v>
      </c>
      <c r="E302" s="178">
        <f t="shared" si="18"/>
        <v>-924.97905505007225</v>
      </c>
    </row>
    <row r="303" spans="1:5" x14ac:dyDescent="0.35">
      <c r="A303">
        <v>293</v>
      </c>
      <c r="B303" s="180">
        <f t="shared" si="19"/>
        <v>34489.314965485944</v>
      </c>
      <c r="C303" s="178">
        <f t="shared" si="16"/>
        <v>-172.4465748274298</v>
      </c>
      <c r="D303" s="178">
        <f t="shared" si="17"/>
        <v>-427.10395032532261</v>
      </c>
      <c r="E303" s="178">
        <f t="shared" si="18"/>
        <v>-927.10395032532256</v>
      </c>
    </row>
    <row r="304" spans="1:5" x14ac:dyDescent="0.35">
      <c r="A304">
        <v>294</v>
      </c>
      <c r="B304" s="180">
        <f t="shared" si="19"/>
        <v>34062.211015160625</v>
      </c>
      <c r="C304" s="178">
        <f t="shared" si="16"/>
        <v>-170.31105507580313</v>
      </c>
      <c r="D304" s="178">
        <f t="shared" si="17"/>
        <v>-429.23947007694915</v>
      </c>
      <c r="E304" s="178">
        <f t="shared" si="18"/>
        <v>-929.23947007694915</v>
      </c>
    </row>
    <row r="305" spans="1:5" x14ac:dyDescent="0.35">
      <c r="A305">
        <v>295</v>
      </c>
      <c r="B305" s="180">
        <f t="shared" si="19"/>
        <v>33632.971545083674</v>
      </c>
      <c r="C305" s="178">
        <f t="shared" si="16"/>
        <v>-168.16485772541844</v>
      </c>
      <c r="D305" s="178">
        <f t="shared" si="17"/>
        <v>-431.38566742733389</v>
      </c>
      <c r="E305" s="178">
        <f t="shared" si="18"/>
        <v>-931.38566742733383</v>
      </c>
    </row>
    <row r="306" spans="1:5" x14ac:dyDescent="0.35">
      <c r="A306">
        <v>296</v>
      </c>
      <c r="B306" s="180">
        <f t="shared" si="19"/>
        <v>33201.58587765634</v>
      </c>
      <c r="C306" s="178">
        <f t="shared" si="16"/>
        <v>-166.00792938828178</v>
      </c>
      <c r="D306" s="178">
        <f t="shared" si="17"/>
        <v>-433.5425957644706</v>
      </c>
      <c r="E306" s="178">
        <f t="shared" si="18"/>
        <v>-933.54259576447066</v>
      </c>
    </row>
    <row r="307" spans="1:5" x14ac:dyDescent="0.35">
      <c r="A307">
        <v>297</v>
      </c>
      <c r="B307" s="180">
        <f t="shared" si="19"/>
        <v>32768.043281891871</v>
      </c>
      <c r="C307" s="178">
        <f t="shared" si="16"/>
        <v>-163.8402164094594</v>
      </c>
      <c r="D307" s="178">
        <f t="shared" si="17"/>
        <v>-435.7103087432929</v>
      </c>
      <c r="E307" s="178">
        <f t="shared" si="18"/>
        <v>-935.7103087432929</v>
      </c>
    </row>
    <row r="308" spans="1:5" x14ac:dyDescent="0.35">
      <c r="A308">
        <v>298</v>
      </c>
      <c r="B308" s="180">
        <f t="shared" si="19"/>
        <v>32332.332973148579</v>
      </c>
      <c r="C308" s="178">
        <f t="shared" si="16"/>
        <v>-161.66166486574292</v>
      </c>
      <c r="D308" s="178">
        <f t="shared" si="17"/>
        <v>-437.88886028700938</v>
      </c>
      <c r="E308" s="178">
        <f t="shared" si="18"/>
        <v>-937.88886028700938</v>
      </c>
    </row>
    <row r="309" spans="1:5" x14ac:dyDescent="0.35">
      <c r="A309">
        <v>299</v>
      </c>
      <c r="B309" s="180">
        <f t="shared" si="19"/>
        <v>31894.444112861569</v>
      </c>
      <c r="C309" s="178">
        <f t="shared" si="16"/>
        <v>-159.47222056430786</v>
      </c>
      <c r="D309" s="178">
        <f t="shared" si="17"/>
        <v>-440.07830458844444</v>
      </c>
      <c r="E309" s="178">
        <f t="shared" si="18"/>
        <v>-940.07830458844444</v>
      </c>
    </row>
    <row r="310" spans="1:5" x14ac:dyDescent="0.35">
      <c r="A310">
        <v>300</v>
      </c>
      <c r="B310" s="180">
        <f t="shared" si="19"/>
        <v>31454.365808273124</v>
      </c>
      <c r="C310" s="178">
        <f t="shared" si="16"/>
        <v>-157.27182904136566</v>
      </c>
      <c r="D310" s="178">
        <f t="shared" si="17"/>
        <v>-442.27869611138658</v>
      </c>
      <c r="E310" s="178">
        <f t="shared" si="18"/>
        <v>-942.27869611138658</v>
      </c>
    </row>
    <row r="311" spans="1:5" x14ac:dyDescent="0.35">
      <c r="A311">
        <v>301</v>
      </c>
      <c r="B311" s="180">
        <f t="shared" si="19"/>
        <v>31012.087112161738</v>
      </c>
      <c r="C311" s="178">
        <f t="shared" si="16"/>
        <v>-155.06043556080874</v>
      </c>
      <c r="D311" s="178">
        <f t="shared" si="17"/>
        <v>-444.49008959194362</v>
      </c>
      <c r="E311" s="178">
        <f t="shared" si="18"/>
        <v>-944.49008959194362</v>
      </c>
    </row>
    <row r="312" spans="1:5" x14ac:dyDescent="0.35">
      <c r="A312">
        <v>302</v>
      </c>
      <c r="B312" s="180">
        <f t="shared" si="19"/>
        <v>30567.597022569797</v>
      </c>
      <c r="C312" s="178">
        <f t="shared" si="16"/>
        <v>-152.83798511284903</v>
      </c>
      <c r="D312" s="178">
        <f t="shared" si="17"/>
        <v>-446.71254003990327</v>
      </c>
      <c r="E312" s="178">
        <f t="shared" si="18"/>
        <v>-946.71254003990327</v>
      </c>
    </row>
    <row r="313" spans="1:5" x14ac:dyDescent="0.35">
      <c r="A313">
        <v>303</v>
      </c>
      <c r="B313" s="180">
        <f t="shared" si="19"/>
        <v>30120.884482529895</v>
      </c>
      <c r="C313" s="178">
        <f t="shared" si="16"/>
        <v>-150.60442241264948</v>
      </c>
      <c r="D313" s="178">
        <f t="shared" si="17"/>
        <v>-448.94610274010279</v>
      </c>
      <c r="E313" s="178">
        <f t="shared" si="18"/>
        <v>-948.94610274010279</v>
      </c>
    </row>
    <row r="314" spans="1:5" x14ac:dyDescent="0.35">
      <c r="A314">
        <v>304</v>
      </c>
      <c r="B314" s="180">
        <f t="shared" si="19"/>
        <v>29671.938379789794</v>
      </c>
      <c r="C314" s="178">
        <f t="shared" si="16"/>
        <v>-148.35969189894897</v>
      </c>
      <c r="D314" s="178">
        <f t="shared" si="17"/>
        <v>-451.19083325380331</v>
      </c>
      <c r="E314" s="178">
        <f t="shared" si="18"/>
        <v>-951.19083325380325</v>
      </c>
    </row>
    <row r="315" spans="1:5" x14ac:dyDescent="0.35">
      <c r="A315">
        <v>305</v>
      </c>
      <c r="B315" s="180">
        <f t="shared" si="19"/>
        <v>29220.747546535989</v>
      </c>
      <c r="C315" s="178">
        <f t="shared" si="16"/>
        <v>-146.10373773267997</v>
      </c>
      <c r="D315" s="178">
        <f t="shared" si="17"/>
        <v>-453.44678742007238</v>
      </c>
      <c r="E315" s="178">
        <f t="shared" si="18"/>
        <v>-953.44678742007238</v>
      </c>
    </row>
    <row r="316" spans="1:5" x14ac:dyDescent="0.35">
      <c r="A316">
        <v>306</v>
      </c>
      <c r="B316" s="180">
        <f t="shared" si="19"/>
        <v>28767.300759115918</v>
      </c>
      <c r="C316" s="178">
        <f t="shared" si="16"/>
        <v>-143.8365037955796</v>
      </c>
      <c r="D316" s="178">
        <f t="shared" si="17"/>
        <v>-455.71402135717278</v>
      </c>
      <c r="E316" s="178">
        <f t="shared" si="18"/>
        <v>-955.71402135717278</v>
      </c>
    </row>
    <row r="317" spans="1:5" x14ac:dyDescent="0.35">
      <c r="A317">
        <v>307</v>
      </c>
      <c r="B317" s="180">
        <f t="shared" si="19"/>
        <v>28311.586737758746</v>
      </c>
      <c r="C317" s="178">
        <f t="shared" si="16"/>
        <v>-141.55793368879372</v>
      </c>
      <c r="D317" s="178">
        <f t="shared" si="17"/>
        <v>-457.9925914639586</v>
      </c>
      <c r="E317" s="178">
        <f t="shared" si="18"/>
        <v>-957.99259146395866</v>
      </c>
    </row>
    <row r="318" spans="1:5" x14ac:dyDescent="0.35">
      <c r="A318">
        <v>308</v>
      </c>
      <c r="B318" s="180">
        <f t="shared" si="19"/>
        <v>27853.594146294789</v>
      </c>
      <c r="C318" s="178">
        <f t="shared" si="16"/>
        <v>-139.26797073147392</v>
      </c>
      <c r="D318" s="178">
        <f t="shared" si="17"/>
        <v>-460.28255442127835</v>
      </c>
      <c r="E318" s="178">
        <f t="shared" si="18"/>
        <v>-960.28255442127829</v>
      </c>
    </row>
    <row r="319" spans="1:5" x14ac:dyDescent="0.35">
      <c r="A319">
        <v>309</v>
      </c>
      <c r="B319" s="180">
        <f t="shared" si="19"/>
        <v>27393.311591873509</v>
      </c>
      <c r="C319" s="178">
        <f t="shared" si="16"/>
        <v>-136.96655795936755</v>
      </c>
      <c r="D319" s="178">
        <f t="shared" si="17"/>
        <v>-462.58396719338475</v>
      </c>
      <c r="E319" s="178">
        <f t="shared" si="18"/>
        <v>-962.58396719338475</v>
      </c>
    </row>
    <row r="320" spans="1:5" x14ac:dyDescent="0.35">
      <c r="A320">
        <v>310</v>
      </c>
      <c r="B320" s="180">
        <f t="shared" si="19"/>
        <v>26930.727624680123</v>
      </c>
      <c r="C320" s="178">
        <f t="shared" si="16"/>
        <v>-134.65363812340061</v>
      </c>
      <c r="D320" s="178">
        <f t="shared" si="17"/>
        <v>-464.89688702935172</v>
      </c>
      <c r="E320" s="178">
        <f t="shared" si="18"/>
        <v>-964.89688702935177</v>
      </c>
    </row>
    <row r="321" spans="1:5" x14ac:dyDescent="0.35">
      <c r="A321">
        <v>311</v>
      </c>
      <c r="B321" s="180">
        <f t="shared" si="19"/>
        <v>26465.830737650773</v>
      </c>
      <c r="C321" s="178">
        <f t="shared" si="16"/>
        <v>-132.32915368825385</v>
      </c>
      <c r="D321" s="178">
        <f t="shared" si="17"/>
        <v>-467.22137146449847</v>
      </c>
      <c r="E321" s="178">
        <f t="shared" si="18"/>
        <v>-967.22137146449847</v>
      </c>
    </row>
    <row r="322" spans="1:5" x14ac:dyDescent="0.35">
      <c r="A322">
        <v>312</v>
      </c>
      <c r="B322" s="180">
        <f t="shared" si="19"/>
        <v>25998.609366186276</v>
      </c>
      <c r="C322" s="178">
        <f t="shared" si="16"/>
        <v>-129.99304683093138</v>
      </c>
      <c r="D322" s="178">
        <f t="shared" si="17"/>
        <v>-469.55747832182095</v>
      </c>
      <c r="E322" s="178">
        <f t="shared" si="18"/>
        <v>-969.55747832182101</v>
      </c>
    </row>
    <row r="323" spans="1:5" x14ac:dyDescent="0.35">
      <c r="A323">
        <v>313</v>
      </c>
      <c r="B323" s="180">
        <f t="shared" si="19"/>
        <v>25529.051887864454</v>
      </c>
      <c r="C323" s="178">
        <f t="shared" si="16"/>
        <v>-127.64525943932227</v>
      </c>
      <c r="D323" s="178">
        <f t="shared" si="17"/>
        <v>-471.90526571343008</v>
      </c>
      <c r="E323" s="178">
        <f t="shared" si="18"/>
        <v>-971.90526571343003</v>
      </c>
    </row>
    <row r="324" spans="1:5" x14ac:dyDescent="0.35">
      <c r="A324">
        <v>314</v>
      </c>
      <c r="B324" s="180">
        <f t="shared" si="19"/>
        <v>25057.146622151024</v>
      </c>
      <c r="C324" s="178">
        <f t="shared" si="16"/>
        <v>-125.28573311075512</v>
      </c>
      <c r="D324" s="178">
        <f t="shared" si="17"/>
        <v>-474.26479204199723</v>
      </c>
      <c r="E324" s="178">
        <f t="shared" si="18"/>
        <v>-974.26479204199723</v>
      </c>
    </row>
    <row r="325" spans="1:5" x14ac:dyDescent="0.35">
      <c r="A325">
        <v>315</v>
      </c>
      <c r="B325" s="180">
        <f t="shared" si="19"/>
        <v>24582.881830109025</v>
      </c>
      <c r="C325" s="178">
        <f t="shared" si="16"/>
        <v>-122.91440915054513</v>
      </c>
      <c r="D325" s="178">
        <f t="shared" si="17"/>
        <v>-476.63611600220719</v>
      </c>
      <c r="E325" s="178">
        <f t="shared" si="18"/>
        <v>-976.63611600220725</v>
      </c>
    </row>
    <row r="326" spans="1:5" x14ac:dyDescent="0.35">
      <c r="A326">
        <v>316</v>
      </c>
      <c r="B326" s="180">
        <f t="shared" si="19"/>
        <v>24106.245714106819</v>
      </c>
      <c r="C326" s="178">
        <f t="shared" si="16"/>
        <v>-120.5312285705341</v>
      </c>
      <c r="D326" s="178">
        <f t="shared" si="17"/>
        <v>-479.01929658221826</v>
      </c>
      <c r="E326" s="178">
        <f t="shared" si="18"/>
        <v>-979.0192965822182</v>
      </c>
    </row>
    <row r="327" spans="1:5" x14ac:dyDescent="0.35">
      <c r="A327">
        <v>317</v>
      </c>
      <c r="B327" s="180">
        <f t="shared" si="19"/>
        <v>23627.226417524602</v>
      </c>
      <c r="C327" s="178">
        <f t="shared" si="16"/>
        <v>-118.13613208762301</v>
      </c>
      <c r="D327" s="178">
        <f t="shared" si="17"/>
        <v>-481.41439306512933</v>
      </c>
      <c r="E327" s="178">
        <f t="shared" si="18"/>
        <v>-981.41439306512939</v>
      </c>
    </row>
    <row r="328" spans="1:5" x14ac:dyDescent="0.35">
      <c r="A328">
        <v>318</v>
      </c>
      <c r="B328" s="180">
        <f t="shared" si="19"/>
        <v>23145.812024459472</v>
      </c>
      <c r="C328" s="178">
        <f t="shared" si="16"/>
        <v>-115.72906012229737</v>
      </c>
      <c r="D328" s="178">
        <f t="shared" si="17"/>
        <v>-483.82146503045493</v>
      </c>
      <c r="E328" s="178">
        <f t="shared" si="18"/>
        <v>-983.82146503045487</v>
      </c>
    </row>
    <row r="329" spans="1:5" x14ac:dyDescent="0.35">
      <c r="A329">
        <v>319</v>
      </c>
      <c r="B329" s="180">
        <f t="shared" si="19"/>
        <v>22661.990559429018</v>
      </c>
      <c r="C329" s="178">
        <f t="shared" si="16"/>
        <v>-113.30995279714509</v>
      </c>
      <c r="D329" s="178">
        <f t="shared" si="17"/>
        <v>-486.24057235560724</v>
      </c>
      <c r="E329" s="178">
        <f t="shared" si="18"/>
        <v>-986.24057235560724</v>
      </c>
    </row>
    <row r="330" spans="1:5" x14ac:dyDescent="0.35">
      <c r="A330">
        <v>320</v>
      </c>
      <c r="B330" s="180">
        <f t="shared" si="19"/>
        <v>22175.74998707341</v>
      </c>
      <c r="C330" s="178">
        <f t="shared" si="16"/>
        <v>-110.87874993536705</v>
      </c>
      <c r="D330" s="178">
        <f t="shared" si="17"/>
        <v>-488.67177521738529</v>
      </c>
      <c r="E330" s="178">
        <f t="shared" si="18"/>
        <v>-988.67177521738529</v>
      </c>
    </row>
    <row r="331" spans="1:5" x14ac:dyDescent="0.35">
      <c r="A331">
        <v>321</v>
      </c>
      <c r="B331" s="180">
        <f t="shared" si="19"/>
        <v>21687.078211856024</v>
      </c>
      <c r="C331" s="178">
        <f t="shared" si="16"/>
        <v>-108.43539105928011</v>
      </c>
      <c r="D331" s="178">
        <f t="shared" si="17"/>
        <v>-491.11513409347214</v>
      </c>
      <c r="E331" s="178">
        <f t="shared" si="18"/>
        <v>-991.11513409347208</v>
      </c>
    </row>
    <row r="332" spans="1:5" x14ac:dyDescent="0.35">
      <c r="A332">
        <v>322</v>
      </c>
      <c r="B332" s="180">
        <f t="shared" si="19"/>
        <v>21195.96307776255</v>
      </c>
      <c r="C332" s="178">
        <f t="shared" ref="C332:C370" si="20">IPMT($B$3/$B$5,$A332,$B$5*$B$4,$B$2,$B$6)</f>
        <v>-105.97981538881275</v>
      </c>
      <c r="D332" s="178">
        <f t="shared" ref="D332:D370" si="21">PPMT($B$3/$B$5,$A332,$B$5*$B$4,$B$11,$B$6)</f>
        <v>-493.57070976393953</v>
      </c>
      <c r="E332" s="178">
        <f t="shared" ref="E332:E370" si="22">C$11+$D332</f>
        <v>-993.57070976393948</v>
      </c>
    </row>
    <row r="333" spans="1:5" x14ac:dyDescent="0.35">
      <c r="A333">
        <v>323</v>
      </c>
      <c r="B333" s="180">
        <f t="shared" ref="B333:B371" si="23">B332+D332</f>
        <v>20702.392367998611</v>
      </c>
      <c r="C333" s="178">
        <f t="shared" si="20"/>
        <v>-103.51196183999306</v>
      </c>
      <c r="D333" s="178">
        <f t="shared" si="21"/>
        <v>-496.03856331275932</v>
      </c>
      <c r="E333" s="178">
        <f t="shared" si="22"/>
        <v>-996.03856331275938</v>
      </c>
    </row>
    <row r="334" spans="1:5" x14ac:dyDescent="0.35">
      <c r="A334">
        <v>324</v>
      </c>
      <c r="B334" s="180">
        <f t="shared" si="23"/>
        <v>20206.353804685852</v>
      </c>
      <c r="C334" s="178">
        <f t="shared" si="20"/>
        <v>-101.03176902342926</v>
      </c>
      <c r="D334" s="178">
        <f t="shared" si="21"/>
        <v>-498.51875612932309</v>
      </c>
      <c r="E334" s="178">
        <f t="shared" si="22"/>
        <v>-998.51875612932304</v>
      </c>
    </row>
    <row r="335" spans="1:5" x14ac:dyDescent="0.35">
      <c r="A335">
        <v>325</v>
      </c>
      <c r="B335" s="180">
        <f t="shared" si="23"/>
        <v>19707.835048556528</v>
      </c>
      <c r="C335" s="178">
        <f t="shared" si="20"/>
        <v>-98.539175242782648</v>
      </c>
      <c r="D335" s="178">
        <f t="shared" si="21"/>
        <v>-501.01134990996968</v>
      </c>
      <c r="E335" s="178">
        <f t="shared" si="22"/>
        <v>-1001.0113499099697</v>
      </c>
    </row>
    <row r="336" spans="1:5" x14ac:dyDescent="0.35">
      <c r="A336">
        <v>326</v>
      </c>
      <c r="B336" s="180">
        <f t="shared" si="23"/>
        <v>19206.82369864656</v>
      </c>
      <c r="C336" s="178">
        <f t="shared" si="20"/>
        <v>-96.034118493232796</v>
      </c>
      <c r="D336" s="178">
        <f t="shared" si="21"/>
        <v>-503.51640665951959</v>
      </c>
      <c r="E336" s="178">
        <f t="shared" si="22"/>
        <v>-1003.5164066595196</v>
      </c>
    </row>
    <row r="337" spans="1:5" x14ac:dyDescent="0.35">
      <c r="A337">
        <v>327</v>
      </c>
      <c r="B337" s="180">
        <f t="shared" si="23"/>
        <v>18703.307291987039</v>
      </c>
      <c r="C337" s="178">
        <f t="shared" si="20"/>
        <v>-93.516536459935196</v>
      </c>
      <c r="D337" s="178">
        <f t="shared" si="21"/>
        <v>-506.0339886928171</v>
      </c>
      <c r="E337" s="178">
        <f t="shared" si="22"/>
        <v>-1006.033988692817</v>
      </c>
    </row>
    <row r="338" spans="1:5" x14ac:dyDescent="0.35">
      <c r="A338">
        <v>328</v>
      </c>
      <c r="B338" s="180">
        <f t="shared" si="23"/>
        <v>18197.273303294223</v>
      </c>
      <c r="C338" s="178">
        <f t="shared" si="20"/>
        <v>-90.986366516471122</v>
      </c>
      <c r="D338" s="178">
        <f t="shared" si="21"/>
        <v>-508.56415863628121</v>
      </c>
      <c r="E338" s="178">
        <f t="shared" si="22"/>
        <v>-1008.5641586362813</v>
      </c>
    </row>
    <row r="339" spans="1:5" x14ac:dyDescent="0.35">
      <c r="A339">
        <v>329</v>
      </c>
      <c r="B339" s="180">
        <f t="shared" si="23"/>
        <v>17688.709144657943</v>
      </c>
      <c r="C339" s="178">
        <f t="shared" si="20"/>
        <v>-88.443545723289688</v>
      </c>
      <c r="D339" s="178">
        <f t="shared" si="21"/>
        <v>-511.10697942946268</v>
      </c>
      <c r="E339" s="178">
        <f t="shared" si="22"/>
        <v>-1011.1069794294626</v>
      </c>
    </row>
    <row r="340" spans="1:5" x14ac:dyDescent="0.35">
      <c r="A340">
        <v>330</v>
      </c>
      <c r="B340" s="180">
        <f t="shared" si="23"/>
        <v>17177.60216522848</v>
      </c>
      <c r="C340" s="178">
        <f t="shared" si="20"/>
        <v>-85.888010826142377</v>
      </c>
      <c r="D340" s="178">
        <f t="shared" si="21"/>
        <v>-513.66251432660988</v>
      </c>
      <c r="E340" s="178">
        <f t="shared" si="22"/>
        <v>-1013.6625143266099</v>
      </c>
    </row>
    <row r="341" spans="1:5" x14ac:dyDescent="0.35">
      <c r="A341">
        <v>331</v>
      </c>
      <c r="B341" s="180">
        <f t="shared" si="23"/>
        <v>16663.93965090187</v>
      </c>
      <c r="C341" s="178">
        <f t="shared" si="20"/>
        <v>-83.319698254509348</v>
      </c>
      <c r="D341" s="178">
        <f t="shared" si="21"/>
        <v>-516.23082689824298</v>
      </c>
      <c r="E341" s="178">
        <f t="shared" si="22"/>
        <v>-1016.230826898243</v>
      </c>
    </row>
    <row r="342" spans="1:5" x14ac:dyDescent="0.35">
      <c r="A342">
        <v>332</v>
      </c>
      <c r="B342" s="180">
        <f t="shared" si="23"/>
        <v>16147.708824003626</v>
      </c>
      <c r="C342" s="178">
        <f t="shared" si="20"/>
        <v>-80.738544120018133</v>
      </c>
      <c r="D342" s="178">
        <f t="shared" si="21"/>
        <v>-518.81198103273414</v>
      </c>
      <c r="E342" s="178">
        <f t="shared" si="22"/>
        <v>-1018.8119810327341</v>
      </c>
    </row>
    <row r="343" spans="1:5" x14ac:dyDescent="0.35">
      <c r="A343">
        <v>333</v>
      </c>
      <c r="B343" s="180">
        <f t="shared" si="23"/>
        <v>15628.896842970893</v>
      </c>
      <c r="C343" s="178">
        <f t="shared" si="20"/>
        <v>-78.144484214854444</v>
      </c>
      <c r="D343" s="178">
        <f t="shared" si="21"/>
        <v>-521.40604093789796</v>
      </c>
      <c r="E343" s="178">
        <f t="shared" si="22"/>
        <v>-1021.406040937898</v>
      </c>
    </row>
    <row r="344" spans="1:5" x14ac:dyDescent="0.35">
      <c r="A344">
        <v>334</v>
      </c>
      <c r="B344" s="180">
        <f t="shared" si="23"/>
        <v>15107.490802032995</v>
      </c>
      <c r="C344" s="178">
        <f t="shared" si="20"/>
        <v>-75.537454010164964</v>
      </c>
      <c r="D344" s="178">
        <f t="shared" si="21"/>
        <v>-524.01307114258725</v>
      </c>
      <c r="E344" s="178">
        <f t="shared" si="22"/>
        <v>-1024.0130711425873</v>
      </c>
    </row>
    <row r="345" spans="1:5" x14ac:dyDescent="0.35">
      <c r="A345">
        <v>335</v>
      </c>
      <c r="B345" s="180">
        <f t="shared" si="23"/>
        <v>14583.477730890409</v>
      </c>
      <c r="C345" s="178">
        <f t="shared" si="20"/>
        <v>-72.917388654452012</v>
      </c>
      <c r="D345" s="178">
        <f t="shared" si="21"/>
        <v>-526.63313649830025</v>
      </c>
      <c r="E345" s="178">
        <f t="shared" si="22"/>
        <v>-1026.6331364983002</v>
      </c>
    </row>
    <row r="346" spans="1:5" x14ac:dyDescent="0.35">
      <c r="A346">
        <v>336</v>
      </c>
      <c r="B346" s="180">
        <f t="shared" si="23"/>
        <v>14056.844594392109</v>
      </c>
      <c r="C346" s="178">
        <f t="shared" si="20"/>
        <v>-70.284222971960517</v>
      </c>
      <c r="D346" s="178">
        <f t="shared" si="21"/>
        <v>-529.26630218079185</v>
      </c>
      <c r="E346" s="178">
        <f t="shared" si="22"/>
        <v>-1029.2663021807919</v>
      </c>
    </row>
    <row r="347" spans="1:5" x14ac:dyDescent="0.35">
      <c r="A347">
        <v>337</v>
      </c>
      <c r="B347" s="180">
        <f t="shared" si="23"/>
        <v>13527.578292211318</v>
      </c>
      <c r="C347" s="178">
        <f t="shared" si="20"/>
        <v>-67.637891461056569</v>
      </c>
      <c r="D347" s="178">
        <f t="shared" si="21"/>
        <v>-531.91263369169576</v>
      </c>
      <c r="E347" s="178">
        <f t="shared" si="22"/>
        <v>-1031.9126336916956</v>
      </c>
    </row>
    <row r="348" spans="1:5" x14ac:dyDescent="0.35">
      <c r="A348">
        <v>338</v>
      </c>
      <c r="B348" s="180">
        <f t="shared" si="23"/>
        <v>12995.665658519622</v>
      </c>
      <c r="C348" s="178">
        <f t="shared" si="20"/>
        <v>-64.978328292598079</v>
      </c>
      <c r="D348" s="178">
        <f t="shared" si="21"/>
        <v>-534.57219686015424</v>
      </c>
      <c r="E348" s="178">
        <f t="shared" si="22"/>
        <v>-1034.5721968601542</v>
      </c>
    </row>
    <row r="349" spans="1:5" x14ac:dyDescent="0.35">
      <c r="A349">
        <v>339</v>
      </c>
      <c r="B349" s="180">
        <f t="shared" si="23"/>
        <v>12461.093461659468</v>
      </c>
      <c r="C349" s="178">
        <f t="shared" si="20"/>
        <v>-62.30546730829731</v>
      </c>
      <c r="D349" s="178">
        <f t="shared" si="21"/>
        <v>-537.245057844455</v>
      </c>
      <c r="E349" s="178">
        <f t="shared" si="22"/>
        <v>-1037.245057844455</v>
      </c>
    </row>
    <row r="350" spans="1:5" x14ac:dyDescent="0.35">
      <c r="A350">
        <v>340</v>
      </c>
      <c r="B350" s="180">
        <f t="shared" si="23"/>
        <v>11923.848403815013</v>
      </c>
      <c r="C350" s="178">
        <f t="shared" si="20"/>
        <v>-59.619242019075045</v>
      </c>
      <c r="D350" s="178">
        <f t="shared" si="21"/>
        <v>-539.93128313367731</v>
      </c>
      <c r="E350" s="178">
        <f t="shared" si="22"/>
        <v>-1039.9312831336774</v>
      </c>
    </row>
    <row r="351" spans="1:5" x14ac:dyDescent="0.35">
      <c r="A351">
        <v>341</v>
      </c>
      <c r="B351" s="180">
        <f t="shared" si="23"/>
        <v>11383.917120681335</v>
      </c>
      <c r="C351" s="178">
        <f t="shared" si="20"/>
        <v>-56.919585603406652</v>
      </c>
      <c r="D351" s="178">
        <f t="shared" si="21"/>
        <v>-542.63093954934573</v>
      </c>
      <c r="E351" s="178">
        <f t="shared" si="22"/>
        <v>-1042.6309395493458</v>
      </c>
    </row>
    <row r="352" spans="1:5" x14ac:dyDescent="0.35">
      <c r="A352">
        <v>342</v>
      </c>
      <c r="B352" s="180">
        <f t="shared" si="23"/>
        <v>10841.286181131989</v>
      </c>
      <c r="C352" s="178">
        <f t="shared" si="20"/>
        <v>-54.206430905659921</v>
      </c>
      <c r="D352" s="178">
        <f t="shared" si="21"/>
        <v>-545.34409424709236</v>
      </c>
      <c r="E352" s="178">
        <f t="shared" si="22"/>
        <v>-1045.3440942470925</v>
      </c>
    </row>
    <row r="353" spans="1:5" x14ac:dyDescent="0.35">
      <c r="A353">
        <v>343</v>
      </c>
      <c r="B353" s="180">
        <f t="shared" si="23"/>
        <v>10295.942086884897</v>
      </c>
      <c r="C353" s="178">
        <f t="shared" si="20"/>
        <v>-51.479710434424462</v>
      </c>
      <c r="D353" s="178">
        <f t="shared" si="21"/>
        <v>-548.07081471832794</v>
      </c>
      <c r="E353" s="178">
        <f t="shared" si="22"/>
        <v>-1048.0708147183279</v>
      </c>
    </row>
    <row r="354" spans="1:5" x14ac:dyDescent="0.35">
      <c r="A354">
        <v>344</v>
      </c>
      <c r="B354" s="180">
        <f t="shared" si="23"/>
        <v>9747.8712721665688</v>
      </c>
      <c r="C354" s="178">
        <f t="shared" si="20"/>
        <v>-48.739356360832808</v>
      </c>
      <c r="D354" s="178">
        <f t="shared" si="21"/>
        <v>-550.8111687919195</v>
      </c>
      <c r="E354" s="178">
        <f t="shared" si="22"/>
        <v>-1050.8111687919195</v>
      </c>
    </row>
    <row r="355" spans="1:5" x14ac:dyDescent="0.35">
      <c r="A355">
        <v>345</v>
      </c>
      <c r="B355" s="180">
        <f t="shared" si="23"/>
        <v>9197.0601033746498</v>
      </c>
      <c r="C355" s="178">
        <f t="shared" si="20"/>
        <v>-45.985300516873217</v>
      </c>
      <c r="D355" s="178">
        <f t="shared" si="21"/>
        <v>-553.56522463587919</v>
      </c>
      <c r="E355" s="178">
        <f t="shared" si="22"/>
        <v>-1053.5652246358791</v>
      </c>
    </row>
    <row r="356" spans="1:5" x14ac:dyDescent="0.35">
      <c r="A356">
        <v>346</v>
      </c>
      <c r="B356" s="180">
        <f t="shared" si="23"/>
        <v>8643.4948787387711</v>
      </c>
      <c r="C356" s="178">
        <f t="shared" si="20"/>
        <v>-43.21747439369382</v>
      </c>
      <c r="D356" s="178">
        <f t="shared" si="21"/>
        <v>-556.33305075905844</v>
      </c>
      <c r="E356" s="178">
        <f t="shared" si="22"/>
        <v>-1056.3330507590586</v>
      </c>
    </row>
    <row r="357" spans="1:5" x14ac:dyDescent="0.35">
      <c r="A357">
        <v>347</v>
      </c>
      <c r="B357" s="180">
        <f t="shared" si="23"/>
        <v>8087.1618279797131</v>
      </c>
      <c r="C357" s="178">
        <f t="shared" si="20"/>
        <v>-40.435809139898524</v>
      </c>
      <c r="D357" s="178">
        <f t="shared" si="21"/>
        <v>-559.11471601285382</v>
      </c>
      <c r="E357" s="178">
        <f t="shared" si="22"/>
        <v>-1059.1147160128539</v>
      </c>
    </row>
    <row r="358" spans="1:5" x14ac:dyDescent="0.35">
      <c r="A358">
        <v>348</v>
      </c>
      <c r="B358" s="180">
        <f t="shared" si="23"/>
        <v>7528.0471119668591</v>
      </c>
      <c r="C358" s="178">
        <f t="shared" si="20"/>
        <v>-37.64023555983426</v>
      </c>
      <c r="D358" s="178">
        <f t="shared" si="21"/>
        <v>-561.91028959291805</v>
      </c>
      <c r="E358" s="178">
        <f t="shared" si="22"/>
        <v>-1061.9102895929182</v>
      </c>
    </row>
    <row r="359" spans="1:5" x14ac:dyDescent="0.35">
      <c r="A359">
        <v>349</v>
      </c>
      <c r="B359" s="180">
        <f t="shared" si="23"/>
        <v>6966.136822373941</v>
      </c>
      <c r="C359" s="178">
        <f t="shared" si="20"/>
        <v>-34.830684111869672</v>
      </c>
      <c r="D359" s="178">
        <f t="shared" si="21"/>
        <v>-564.71984104088267</v>
      </c>
      <c r="E359" s="178">
        <f t="shared" si="22"/>
        <v>-1064.7198410408828</v>
      </c>
    </row>
    <row r="360" spans="1:5" x14ac:dyDescent="0.35">
      <c r="A360">
        <v>350</v>
      </c>
      <c r="B360" s="180">
        <f t="shared" si="23"/>
        <v>6401.4169813330582</v>
      </c>
      <c r="C360" s="178">
        <f t="shared" si="20"/>
        <v>-32.007084906665256</v>
      </c>
      <c r="D360" s="178">
        <f t="shared" si="21"/>
        <v>-567.54344024608702</v>
      </c>
      <c r="E360" s="178">
        <f t="shared" si="22"/>
        <v>-1067.5434402460869</v>
      </c>
    </row>
    <row r="361" spans="1:5" x14ac:dyDescent="0.35">
      <c r="A361">
        <v>351</v>
      </c>
      <c r="B361" s="180">
        <f t="shared" si="23"/>
        <v>5833.8735410869713</v>
      </c>
      <c r="C361" s="178">
        <f t="shared" si="20"/>
        <v>-29.169367705434826</v>
      </c>
      <c r="D361" s="178">
        <f t="shared" si="21"/>
        <v>-570.38115744731749</v>
      </c>
      <c r="E361" s="178">
        <f t="shared" si="22"/>
        <v>-1070.3811574473175</v>
      </c>
    </row>
    <row r="362" spans="1:5" x14ac:dyDescent="0.35">
      <c r="A362">
        <v>352</v>
      </c>
      <c r="B362" s="180">
        <f t="shared" si="23"/>
        <v>5263.4923836396538</v>
      </c>
      <c r="C362" s="178">
        <f t="shared" si="20"/>
        <v>-26.317461918198234</v>
      </c>
      <c r="D362" s="178">
        <f t="shared" si="21"/>
        <v>-573.23306323455404</v>
      </c>
      <c r="E362" s="178">
        <f t="shared" si="22"/>
        <v>-1073.233063234554</v>
      </c>
    </row>
    <row r="363" spans="1:5" x14ac:dyDescent="0.35">
      <c r="A363">
        <v>353</v>
      </c>
      <c r="B363" s="180">
        <f t="shared" si="23"/>
        <v>4690.2593204051</v>
      </c>
      <c r="C363" s="178">
        <f t="shared" si="20"/>
        <v>-23.451296602025465</v>
      </c>
      <c r="D363" s="178">
        <f t="shared" si="21"/>
        <v>-576.09922855072682</v>
      </c>
      <c r="E363" s="178">
        <f t="shared" si="22"/>
        <v>-1076.0992285507268</v>
      </c>
    </row>
    <row r="364" spans="1:5" x14ac:dyDescent="0.35">
      <c r="A364">
        <v>354</v>
      </c>
      <c r="B364" s="180">
        <f t="shared" si="23"/>
        <v>4114.1600918543736</v>
      </c>
      <c r="C364" s="178">
        <f t="shared" si="20"/>
        <v>-20.570800459271823</v>
      </c>
      <c r="D364" s="178">
        <f t="shared" si="21"/>
        <v>-578.97972469348053</v>
      </c>
      <c r="E364" s="178">
        <f t="shared" si="22"/>
        <v>-1078.9797246934804</v>
      </c>
    </row>
    <row r="365" spans="1:5" x14ac:dyDescent="0.35">
      <c r="A365">
        <v>355</v>
      </c>
      <c r="B365" s="180">
        <f t="shared" si="23"/>
        <v>3535.1803671608932</v>
      </c>
      <c r="C365" s="178">
        <f t="shared" si="20"/>
        <v>-17.675901835804424</v>
      </c>
      <c r="D365" s="178">
        <f t="shared" si="21"/>
        <v>-581.87462331694792</v>
      </c>
      <c r="E365" s="178">
        <f t="shared" si="22"/>
        <v>-1081.8746233169479</v>
      </c>
    </row>
    <row r="366" spans="1:5" x14ac:dyDescent="0.35">
      <c r="A366">
        <v>356</v>
      </c>
      <c r="B366" s="180">
        <f t="shared" si="23"/>
        <v>2953.3057438439455</v>
      </c>
      <c r="C366" s="178">
        <f t="shared" si="20"/>
        <v>-14.766528719219684</v>
      </c>
      <c r="D366" s="178">
        <f t="shared" si="21"/>
        <v>-584.78399643353271</v>
      </c>
      <c r="E366" s="178">
        <f t="shared" si="22"/>
        <v>-1084.7839964335326</v>
      </c>
    </row>
    <row r="367" spans="1:5" x14ac:dyDescent="0.35">
      <c r="A367">
        <v>357</v>
      </c>
      <c r="B367" s="180">
        <f t="shared" si="23"/>
        <v>2368.5217474104129</v>
      </c>
      <c r="C367" s="178">
        <f t="shared" si="20"/>
        <v>-11.84260873705202</v>
      </c>
      <c r="D367" s="178">
        <f t="shared" si="21"/>
        <v>-587.7079164157002</v>
      </c>
      <c r="E367" s="178">
        <f t="shared" si="22"/>
        <v>-1087.7079164157003</v>
      </c>
    </row>
    <row r="368" spans="1:5" x14ac:dyDescent="0.35">
      <c r="A368">
        <v>358</v>
      </c>
      <c r="B368" s="180">
        <f t="shared" si="23"/>
        <v>1780.8138309947126</v>
      </c>
      <c r="C368" s="178">
        <f t="shared" si="20"/>
        <v>-8.9040691549735183</v>
      </c>
      <c r="D368" s="178">
        <f t="shared" si="21"/>
        <v>-590.64645599777884</v>
      </c>
      <c r="E368" s="178">
        <f t="shared" si="22"/>
        <v>-1090.646455997779</v>
      </c>
    </row>
    <row r="369" spans="1:5" x14ac:dyDescent="0.35">
      <c r="A369">
        <v>359</v>
      </c>
      <c r="B369" s="180">
        <f t="shared" si="23"/>
        <v>1190.1673749969336</v>
      </c>
      <c r="C369" s="178">
        <f t="shared" si="20"/>
        <v>-5.9508368749846232</v>
      </c>
      <c r="D369" s="178">
        <f t="shared" si="21"/>
        <v>-593.59968827776777</v>
      </c>
      <c r="E369" s="178">
        <f t="shared" si="22"/>
        <v>-1093.5996882777677</v>
      </c>
    </row>
    <row r="370" spans="1:5" x14ac:dyDescent="0.35">
      <c r="A370">
        <v>360</v>
      </c>
      <c r="B370" s="180">
        <f t="shared" si="23"/>
        <v>596.56768671916586</v>
      </c>
      <c r="C370" s="178">
        <f t="shared" si="20"/>
        <v>-2.9828384335957834</v>
      </c>
      <c r="D370" s="178">
        <f t="shared" si="21"/>
        <v>-596.56768671915654</v>
      </c>
      <c r="E370" s="178">
        <f t="shared" si="22"/>
        <v>-1096.5676867191564</v>
      </c>
    </row>
    <row r="371" spans="1:5" x14ac:dyDescent="0.35">
      <c r="A371" t="s">
        <v>131</v>
      </c>
      <c r="B371" s="180">
        <f t="shared" si="23"/>
        <v>9.3223206931725144E-12</v>
      </c>
    </row>
  </sheetData>
  <mergeCells count="3">
    <mergeCell ref="A1:D1"/>
    <mergeCell ref="A7:D7"/>
    <mergeCell ref="A9:D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27"/>
  <sheetViews>
    <sheetView topLeftCell="A10" workbookViewId="0">
      <selection activeCell="E11" sqref="E11"/>
    </sheetView>
  </sheetViews>
  <sheetFormatPr defaultColWidth="9.83203125" defaultRowHeight="14.5" x14ac:dyDescent="0.35"/>
  <cols>
    <col min="1" max="1" width="29.1640625" style="13" bestFit="1" customWidth="1"/>
    <col min="2" max="2" width="20.83203125" style="13" bestFit="1" customWidth="1"/>
    <col min="3" max="3" width="18.33203125" style="13" bestFit="1" customWidth="1"/>
    <col min="4" max="4" width="20.5" style="13" bestFit="1" customWidth="1"/>
    <col min="5" max="6" width="14.83203125" style="13" bestFit="1" customWidth="1"/>
    <col min="7" max="16384" width="9.83203125" style="13"/>
  </cols>
  <sheetData>
    <row r="1" spans="1:5" ht="18" x14ac:dyDescent="0.4">
      <c r="A1" s="272" t="s">
        <v>119</v>
      </c>
      <c r="B1" s="272"/>
      <c r="C1" s="272"/>
      <c r="D1" s="272"/>
    </row>
    <row r="2" spans="1:5" ht="15.5" x14ac:dyDescent="0.35">
      <c r="A2" s="78" t="s">
        <v>18</v>
      </c>
      <c r="B2" s="173">
        <f>'Part 1 Instructions'!F5</f>
        <v>56956</v>
      </c>
      <c r="C2" s="66"/>
      <c r="D2" s="66"/>
    </row>
    <row r="3" spans="1:5" ht="15.5" x14ac:dyDescent="0.35">
      <c r="A3" s="78" t="s">
        <v>4</v>
      </c>
      <c r="B3" s="58">
        <f>'Part 1 Instructions'!C5</f>
        <v>5.5E-2</v>
      </c>
      <c r="C3" s="66"/>
      <c r="D3" s="66"/>
    </row>
    <row r="4" spans="1:5" ht="15.5" x14ac:dyDescent="0.35">
      <c r="A4" s="78" t="s">
        <v>19</v>
      </c>
      <c r="B4" s="67">
        <f>'Part 1 Instructions'!D5</f>
        <v>4</v>
      </c>
      <c r="C4" s="66"/>
      <c r="D4" s="66"/>
    </row>
    <row r="5" spans="1:5" ht="15.5" x14ac:dyDescent="0.35">
      <c r="A5" s="78" t="s">
        <v>20</v>
      </c>
      <c r="B5" s="67">
        <f>'Part 1 Instructions'!B5</f>
        <v>4</v>
      </c>
      <c r="C5" s="66"/>
      <c r="D5" s="66"/>
    </row>
    <row r="6" spans="1:5" ht="15.5" x14ac:dyDescent="0.35">
      <c r="A6" s="78" t="s">
        <v>21</v>
      </c>
      <c r="B6" s="68">
        <f>'Part 1 Instructions'!G5</f>
        <v>-10000</v>
      </c>
      <c r="C6" s="66"/>
      <c r="D6" s="66"/>
    </row>
    <row r="7" spans="1:5" ht="15.5" x14ac:dyDescent="0.35">
      <c r="A7" s="71"/>
      <c r="B7" s="69"/>
      <c r="C7" s="69"/>
      <c r="D7" s="69"/>
    </row>
    <row r="8" spans="1:5" ht="15.5" x14ac:dyDescent="0.35">
      <c r="A8" s="78" t="s">
        <v>6</v>
      </c>
      <c r="B8" s="70">
        <f>PMT($B$3/$B$5,$B$5*$B$4,$B$2,$B$6)</f>
        <v>-3426.9498250506194</v>
      </c>
      <c r="C8" s="66"/>
      <c r="D8" s="66"/>
    </row>
    <row r="9" spans="1:5" x14ac:dyDescent="0.35">
      <c r="A9" s="69"/>
      <c r="B9" s="69"/>
      <c r="C9" s="69"/>
      <c r="D9" s="69"/>
    </row>
    <row r="10" spans="1:5" ht="15.5" x14ac:dyDescent="0.35">
      <c r="A10" s="43" t="s">
        <v>22</v>
      </c>
      <c r="B10" s="43" t="s">
        <v>23</v>
      </c>
      <c r="C10" s="43" t="s">
        <v>24</v>
      </c>
      <c r="D10" s="43" t="s">
        <v>25</v>
      </c>
    </row>
    <row r="11" spans="1:5" ht="15.5" x14ac:dyDescent="0.35">
      <c r="A11" s="72">
        <v>1</v>
      </c>
      <c r="B11" s="73">
        <f>B2</f>
        <v>56956</v>
      </c>
      <c r="C11" s="74">
        <f>IPMT($B$3/$B$5,$A11,$B$4*$B$5,$B$2,$B$6)</f>
        <v>-783.14499999999998</v>
      </c>
      <c r="D11" s="74">
        <f>PPMT($B$3/$B$5,$A11,$B$4*$B$5,$B$2,$B$6)</f>
        <v>-2643.8048250506195</v>
      </c>
      <c r="E11" s="14">
        <f>C$11+$D11</f>
        <v>-3426.9498250506194</v>
      </c>
    </row>
    <row r="12" spans="1:5" ht="15.5" x14ac:dyDescent="0.35">
      <c r="A12" s="72">
        <v>2</v>
      </c>
      <c r="B12" s="73">
        <f>B11+D11</f>
        <v>54312.195174949382</v>
      </c>
      <c r="C12" s="74">
        <f>IPMT($B$3/$B$5,$A12,$B$4*$B$5,$B$2,$B$6)</f>
        <v>-746.7926836555539</v>
      </c>
      <c r="D12" s="74">
        <f>PPMT($B$3/$B$5,$A12,$B$4*$B$5,$B$2,$B$6)</f>
        <v>-2680.1571413950655</v>
      </c>
      <c r="E12" s="14">
        <f>C$11+$D12</f>
        <v>-3463.3021413950655</v>
      </c>
    </row>
    <row r="13" spans="1:5" ht="15.5" x14ac:dyDescent="0.35">
      <c r="A13" s="72">
        <v>3</v>
      </c>
      <c r="B13" s="73">
        <f t="shared" ref="B13:B27" si="0">B12+D12</f>
        <v>51632.038033554316</v>
      </c>
      <c r="C13" s="74">
        <f t="shared" ref="C13:C26" si="1">IPMT($B$3/$B$5,$A13,$B$4*$B$5,$B$2,$B$6)</f>
        <v>-709.94052296137181</v>
      </c>
      <c r="D13" s="74">
        <f t="shared" ref="D13:D26" si="2">PPMT($B$3/$B$5,$A13,$B$4*$B$5,$B$2,$B$6)</f>
        <v>-2717.0093020892477</v>
      </c>
      <c r="E13" s="14">
        <f t="shared" ref="E13:E26" si="3">C$11+$D13</f>
        <v>-3500.1543020892477</v>
      </c>
    </row>
    <row r="14" spans="1:5" ht="15.5" x14ac:dyDescent="0.35">
      <c r="A14" s="72">
        <v>4</v>
      </c>
      <c r="B14" s="73">
        <f t="shared" si="0"/>
        <v>48915.02873146507</v>
      </c>
      <c r="C14" s="74">
        <f t="shared" si="1"/>
        <v>-672.58164505764466</v>
      </c>
      <c r="D14" s="74">
        <f t="shared" si="2"/>
        <v>-2754.368179992975</v>
      </c>
      <c r="E14" s="14">
        <f t="shared" si="3"/>
        <v>-3537.513179992975</v>
      </c>
    </row>
    <row r="15" spans="1:5" ht="15.5" x14ac:dyDescent="0.35">
      <c r="A15" s="72">
        <v>5</v>
      </c>
      <c r="B15" s="73">
        <f t="shared" si="0"/>
        <v>46160.660551472094</v>
      </c>
      <c r="C15" s="74">
        <f t="shared" si="1"/>
        <v>-634.70908258274119</v>
      </c>
      <c r="D15" s="74">
        <f t="shared" si="2"/>
        <v>-2792.2407424678781</v>
      </c>
      <c r="E15" s="14">
        <f t="shared" si="3"/>
        <v>-3575.3857424678781</v>
      </c>
    </row>
    <row r="16" spans="1:5" ht="15.5" x14ac:dyDescent="0.35">
      <c r="A16" s="72">
        <v>6</v>
      </c>
      <c r="B16" s="73">
        <f t="shared" si="0"/>
        <v>43368.419809004219</v>
      </c>
      <c r="C16" s="74">
        <f t="shared" si="1"/>
        <v>-596.31577237380782</v>
      </c>
      <c r="D16" s="74">
        <f t="shared" si="2"/>
        <v>-2830.6340526768117</v>
      </c>
      <c r="E16" s="14">
        <f t="shared" si="3"/>
        <v>-3613.7790526768117</v>
      </c>
    </row>
    <row r="17" spans="1:5" ht="15.5" x14ac:dyDescent="0.35">
      <c r="A17" s="72">
        <v>7</v>
      </c>
      <c r="B17" s="73">
        <f t="shared" si="0"/>
        <v>40537.785756327408</v>
      </c>
      <c r="C17" s="74">
        <f t="shared" si="1"/>
        <v>-557.3945541495018</v>
      </c>
      <c r="D17" s="74">
        <f t="shared" si="2"/>
        <v>-2869.5552709011176</v>
      </c>
      <c r="E17" s="14">
        <f t="shared" si="3"/>
        <v>-3652.7002709011176</v>
      </c>
    </row>
    <row r="18" spans="1:5" ht="15.5" x14ac:dyDescent="0.35">
      <c r="A18" s="72">
        <v>8</v>
      </c>
      <c r="B18" s="73">
        <f t="shared" si="0"/>
        <v>37668.230485426291</v>
      </c>
      <c r="C18" s="74">
        <f t="shared" si="1"/>
        <v>-517.93816917461129</v>
      </c>
      <c r="D18" s="74">
        <f t="shared" si="2"/>
        <v>-2909.0116558760087</v>
      </c>
      <c r="E18" s="14">
        <f t="shared" si="3"/>
        <v>-3692.1566558760087</v>
      </c>
    </row>
    <row r="19" spans="1:5" ht="15.5" x14ac:dyDescent="0.35">
      <c r="A19" s="72">
        <v>9</v>
      </c>
      <c r="B19" s="73">
        <f t="shared" si="0"/>
        <v>34759.218829550286</v>
      </c>
      <c r="C19" s="74">
        <f t="shared" si="1"/>
        <v>-477.93925890631624</v>
      </c>
      <c r="D19" s="74">
        <f t="shared" si="2"/>
        <v>-2949.0105661443035</v>
      </c>
      <c r="E19" s="14">
        <f t="shared" si="3"/>
        <v>-3732.1555661443035</v>
      </c>
    </row>
    <row r="20" spans="1:5" ht="15.5" x14ac:dyDescent="0.35">
      <c r="A20" s="72">
        <v>10</v>
      </c>
      <c r="B20" s="73">
        <f t="shared" si="0"/>
        <v>31810.208263405981</v>
      </c>
      <c r="C20" s="74">
        <f t="shared" si="1"/>
        <v>-437.39036362183208</v>
      </c>
      <c r="D20" s="74">
        <f t="shared" si="2"/>
        <v>-2989.5594614287879</v>
      </c>
      <c r="E20" s="14">
        <f t="shared" si="3"/>
        <v>-3772.7044614287879</v>
      </c>
    </row>
    <row r="21" spans="1:5" ht="15.5" x14ac:dyDescent="0.35">
      <c r="A21" s="72">
        <v>11</v>
      </c>
      <c r="B21" s="73">
        <f t="shared" si="0"/>
        <v>28820.648801977193</v>
      </c>
      <c r="C21" s="74">
        <f t="shared" si="1"/>
        <v>-396.28392102718618</v>
      </c>
      <c r="D21" s="74">
        <f t="shared" si="2"/>
        <v>-3030.6659040234331</v>
      </c>
      <c r="E21" s="14">
        <f t="shared" si="3"/>
        <v>-3813.8109040234331</v>
      </c>
    </row>
    <row r="22" spans="1:5" ht="15.5" x14ac:dyDescent="0.35">
      <c r="A22" s="72">
        <v>12</v>
      </c>
      <c r="B22" s="73">
        <f t="shared" si="0"/>
        <v>25789.98289795376</v>
      </c>
      <c r="C22" s="74">
        <f t="shared" si="1"/>
        <v>-354.61226484686404</v>
      </c>
      <c r="D22" s="74">
        <f t="shared" si="2"/>
        <v>-3072.3375602037559</v>
      </c>
      <c r="E22" s="14">
        <f t="shared" si="3"/>
        <v>-3855.4825602037558</v>
      </c>
    </row>
    <row r="23" spans="1:5" ht="15.5" x14ac:dyDescent="0.35">
      <c r="A23" s="72">
        <v>13</v>
      </c>
      <c r="B23" s="73">
        <f t="shared" si="0"/>
        <v>22717.645337750004</v>
      </c>
      <c r="C23" s="74">
        <f t="shared" si="1"/>
        <v>-312.36762339406238</v>
      </c>
      <c r="D23" s="74">
        <f t="shared" si="2"/>
        <v>-3114.5822016565571</v>
      </c>
      <c r="E23" s="14">
        <f t="shared" si="3"/>
        <v>-3897.7272016565571</v>
      </c>
    </row>
    <row r="24" spans="1:5" ht="15.5" x14ac:dyDescent="0.35">
      <c r="A24" s="72">
        <v>14</v>
      </c>
      <c r="B24" s="73">
        <f t="shared" si="0"/>
        <v>19603.063136093446</v>
      </c>
      <c r="C24" s="74">
        <f t="shared" si="1"/>
        <v>-269.54211812128472</v>
      </c>
      <c r="D24" s="74">
        <f t="shared" si="2"/>
        <v>-3157.4077069293353</v>
      </c>
      <c r="E24" s="14">
        <f t="shared" si="3"/>
        <v>-3940.5527069293353</v>
      </c>
    </row>
    <row r="25" spans="1:5" ht="15.5" x14ac:dyDescent="0.35">
      <c r="A25" s="72">
        <v>15</v>
      </c>
      <c r="B25" s="73">
        <f t="shared" si="0"/>
        <v>16445.655429164111</v>
      </c>
      <c r="C25" s="74">
        <f t="shared" si="1"/>
        <v>-226.12776215100632</v>
      </c>
      <c r="D25" s="74">
        <f t="shared" si="2"/>
        <v>-3200.8220628996132</v>
      </c>
      <c r="E25" s="14">
        <f t="shared" si="3"/>
        <v>-3983.9670628996132</v>
      </c>
    </row>
    <row r="26" spans="1:5" ht="15.5" x14ac:dyDescent="0.35">
      <c r="A26" s="72">
        <v>16</v>
      </c>
      <c r="B26" s="73">
        <f t="shared" si="0"/>
        <v>13244.833366264498</v>
      </c>
      <c r="C26" s="74">
        <f t="shared" si="1"/>
        <v>-182.11645878613666</v>
      </c>
      <c r="D26" s="74">
        <f t="shared" si="2"/>
        <v>-3244.8333662644832</v>
      </c>
      <c r="E26" s="14">
        <f t="shared" si="3"/>
        <v>-4027.9783662644832</v>
      </c>
    </row>
    <row r="27" spans="1:5" ht="15.5" x14ac:dyDescent="0.35">
      <c r="A27" s="78" t="s">
        <v>26</v>
      </c>
      <c r="B27" s="73">
        <f t="shared" si="0"/>
        <v>10000.000000000015</v>
      </c>
      <c r="C27" s="74"/>
      <c r="D27" s="74"/>
    </row>
  </sheetData>
  <mergeCells count="1">
    <mergeCell ref="A1:D1"/>
  </mergeCells>
  <pageMargins left="0.7" right="0.7" top="0.75" bottom="0.75" header="0.3" footer="0.3"/>
  <pageSetup orientation="portrait" horizontalDpi="4294967293" verticalDpi="4294967293"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14"/>
  <sheetViews>
    <sheetView topLeftCell="A8" workbookViewId="0">
      <selection activeCell="B8" sqref="B8:G8"/>
    </sheetView>
  </sheetViews>
  <sheetFormatPr defaultColWidth="10.83203125" defaultRowHeight="14.5" x14ac:dyDescent="0.35"/>
  <cols>
    <col min="1" max="1" width="10.83203125" style="13"/>
    <col min="2" max="2" width="7.83203125" style="13" customWidth="1"/>
    <col min="3" max="6" width="10.83203125" style="13"/>
    <col min="7" max="7" width="48.33203125" style="13" customWidth="1"/>
    <col min="8" max="16384" width="10.83203125" style="13"/>
  </cols>
  <sheetData>
    <row r="1" spans="1:8" ht="26" customHeight="1" x14ac:dyDescent="0.35">
      <c r="B1" s="273" t="s">
        <v>27</v>
      </c>
      <c r="C1" s="274"/>
      <c r="D1" s="274"/>
      <c r="E1" s="274"/>
      <c r="F1" s="274"/>
      <c r="G1" s="275"/>
      <c r="H1" s="80"/>
    </row>
    <row r="2" spans="1:8" ht="23" customHeight="1" x14ac:dyDescent="0.35">
      <c r="B2" s="282" t="s">
        <v>106</v>
      </c>
      <c r="C2" s="282"/>
      <c r="D2" s="282"/>
      <c r="E2" s="282"/>
      <c r="F2" s="282"/>
      <c r="G2" s="283"/>
      <c r="H2" s="80"/>
    </row>
    <row r="3" spans="1:8" ht="68" customHeight="1" x14ac:dyDescent="0.35">
      <c r="A3" s="189" t="s">
        <v>140</v>
      </c>
      <c r="B3" s="276" t="s">
        <v>28</v>
      </c>
      <c r="C3" s="277"/>
      <c r="D3" s="277"/>
      <c r="E3" s="277"/>
      <c r="F3" s="277"/>
      <c r="G3" s="278"/>
      <c r="H3" s="80"/>
    </row>
    <row r="4" spans="1:8" ht="68" customHeight="1" x14ac:dyDescent="0.35">
      <c r="A4" s="189" t="s">
        <v>141</v>
      </c>
      <c r="B4" s="284" t="s">
        <v>132</v>
      </c>
      <c r="C4" s="285"/>
      <c r="D4" s="285"/>
      <c r="E4" s="285"/>
      <c r="F4" s="285"/>
      <c r="G4" s="286"/>
      <c r="H4" s="80"/>
    </row>
    <row r="5" spans="1:8" ht="68" customHeight="1" x14ac:dyDescent="0.35">
      <c r="A5" s="189">
        <v>1</v>
      </c>
      <c r="B5" s="287" t="s">
        <v>133</v>
      </c>
      <c r="C5" s="288"/>
      <c r="D5" s="288"/>
      <c r="E5" s="288"/>
      <c r="F5" s="288"/>
      <c r="G5" s="289"/>
      <c r="H5" s="80"/>
    </row>
    <row r="6" spans="1:8" ht="68" customHeight="1" x14ac:dyDescent="0.35">
      <c r="A6" s="189">
        <v>2</v>
      </c>
      <c r="B6" s="290" t="s">
        <v>143</v>
      </c>
      <c r="C6" s="291"/>
      <c r="D6" s="291"/>
      <c r="E6" s="291"/>
      <c r="F6" s="291"/>
      <c r="G6" s="292"/>
      <c r="H6" s="80"/>
    </row>
    <row r="7" spans="1:8" ht="68" customHeight="1" x14ac:dyDescent="0.35">
      <c r="A7" s="181">
        <v>3</v>
      </c>
      <c r="B7" s="258" t="s">
        <v>144</v>
      </c>
      <c r="C7" s="293"/>
      <c r="D7" s="293"/>
      <c r="E7" s="293"/>
      <c r="F7" s="293"/>
      <c r="G7" s="294"/>
      <c r="H7" s="80"/>
    </row>
    <row r="8" spans="1:8" ht="108" customHeight="1" x14ac:dyDescent="0.35">
      <c r="A8" s="189" t="s">
        <v>142</v>
      </c>
      <c r="B8" s="279" t="s">
        <v>98</v>
      </c>
      <c r="C8" s="280"/>
      <c r="D8" s="280"/>
      <c r="E8" s="280"/>
      <c r="F8" s="280"/>
      <c r="G8" s="281"/>
      <c r="H8" s="80"/>
    </row>
    <row r="9" spans="1:8" ht="90" customHeight="1" x14ac:dyDescent="0.35">
      <c r="H9" s="80"/>
    </row>
    <row r="10" spans="1:8" ht="15.5" x14ac:dyDescent="0.35">
      <c r="B10" s="80"/>
      <c r="C10" s="80"/>
      <c r="D10" s="80"/>
      <c r="E10" s="80"/>
      <c r="F10" s="80"/>
      <c r="G10" s="80"/>
      <c r="H10" s="80"/>
    </row>
    <row r="11" spans="1:8" ht="21" customHeight="1" x14ac:dyDescent="0.35">
      <c r="H11" s="80"/>
    </row>
    <row r="12" spans="1:8" ht="15.5" x14ac:dyDescent="0.35">
      <c r="B12" s="80"/>
      <c r="C12" s="80"/>
      <c r="D12" s="80"/>
      <c r="E12" s="80"/>
      <c r="F12" s="80"/>
      <c r="G12" s="80"/>
      <c r="H12" s="80"/>
    </row>
    <row r="13" spans="1:8" ht="15.5" x14ac:dyDescent="0.35">
      <c r="B13" s="80"/>
      <c r="C13" s="80"/>
      <c r="D13" s="80"/>
      <c r="E13" s="80"/>
      <c r="F13" s="80"/>
      <c r="G13" s="80"/>
      <c r="H13" s="80"/>
    </row>
    <row r="14" spans="1:8" ht="19" customHeight="1" x14ac:dyDescent="0.35">
      <c r="B14" s="80"/>
    </row>
  </sheetData>
  <mergeCells count="8">
    <mergeCell ref="B1:G1"/>
    <mergeCell ref="B3:G3"/>
    <mergeCell ref="B8:G8"/>
    <mergeCell ref="B2:G2"/>
    <mergeCell ref="B4:G4"/>
    <mergeCell ref="B5:G5"/>
    <mergeCell ref="B6:G6"/>
    <mergeCell ref="B7:G7"/>
  </mergeCells>
  <pageMargins left="0.7" right="0.7" top="0.75" bottom="0.75" header="0.3" footer="0.3"/>
  <pageSetup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5ACC61-E39C-41F3-BF25-7E3ABCF10A3B}">
  <sheetPr>
    <outlinePr summaryBelow="0"/>
  </sheetPr>
  <dimension ref="B1:H29"/>
  <sheetViews>
    <sheetView showGridLines="0" tabSelected="1" topLeftCell="A2" workbookViewId="0">
      <selection activeCell="B6" sqref="B6"/>
    </sheetView>
  </sheetViews>
  <sheetFormatPr defaultRowHeight="15.5" outlineLevelRow="1" outlineLevelCol="1" x14ac:dyDescent="0.35"/>
  <cols>
    <col min="3" max="3" width="8.9140625" bestFit="1" customWidth="1"/>
    <col min="4" max="8" width="12.5" bestFit="1" customWidth="1" outlineLevel="1"/>
  </cols>
  <sheetData>
    <row r="1" spans="2:8" ht="16" thickBot="1" x14ac:dyDescent="0.4">
      <c r="F1" s="201">
        <f>F16-E16</f>
        <v>31616.650000000023</v>
      </c>
      <c r="G1" s="201">
        <f t="shared" ref="G1:H1" si="0">G16-F16</f>
        <v>-64943.450000000012</v>
      </c>
      <c r="H1" s="201">
        <f t="shared" si="0"/>
        <v>24128.649999999994</v>
      </c>
    </row>
    <row r="2" spans="2:8" ht="18.5" x14ac:dyDescent="0.45">
      <c r="B2" s="209" t="s">
        <v>157</v>
      </c>
      <c r="C2" s="209"/>
      <c r="D2" s="214"/>
      <c r="E2" s="214"/>
      <c r="F2" s="214"/>
      <c r="G2" s="214"/>
      <c r="H2" s="214"/>
    </row>
    <row r="3" spans="2:8" ht="18.5" collapsed="1" x14ac:dyDescent="0.45">
      <c r="B3" s="208"/>
      <c r="C3" s="208"/>
      <c r="D3" s="215" t="s">
        <v>159</v>
      </c>
      <c r="E3" s="215" t="s">
        <v>154</v>
      </c>
      <c r="F3" s="215" t="s">
        <v>137</v>
      </c>
      <c r="G3" s="215" t="s">
        <v>139</v>
      </c>
      <c r="H3" s="215" t="s">
        <v>138</v>
      </c>
    </row>
    <row r="4" spans="2:8" ht="63" hidden="1" outlineLevel="1" x14ac:dyDescent="0.35">
      <c r="B4" s="211"/>
      <c r="C4" s="211"/>
      <c r="D4" s="202"/>
      <c r="E4" s="218" t="s">
        <v>155</v>
      </c>
      <c r="F4" s="218" t="s">
        <v>155</v>
      </c>
      <c r="G4" s="218" t="s">
        <v>156</v>
      </c>
      <c r="H4" s="218" t="s">
        <v>155</v>
      </c>
    </row>
    <row r="5" spans="2:8" x14ac:dyDescent="0.35">
      <c r="B5" s="212" t="s">
        <v>158</v>
      </c>
      <c r="C5" s="212"/>
      <c r="D5" s="210"/>
      <c r="E5" s="210"/>
      <c r="F5" s="210"/>
      <c r="G5" s="210"/>
      <c r="H5" s="210"/>
    </row>
    <row r="6" spans="2:8" outlineLevel="1" x14ac:dyDescent="0.35">
      <c r="B6" s="211"/>
      <c r="C6" s="211" t="s">
        <v>145</v>
      </c>
      <c r="D6" s="203">
        <v>4200</v>
      </c>
      <c r="E6" s="216">
        <v>4800</v>
      </c>
      <c r="F6" s="216">
        <v>4200</v>
      </c>
      <c r="G6" s="216">
        <v>3000</v>
      </c>
      <c r="H6" s="216">
        <v>5400</v>
      </c>
    </row>
    <row r="7" spans="2:8" outlineLevel="1" x14ac:dyDescent="0.35">
      <c r="B7" s="211"/>
      <c r="C7" s="211" t="s">
        <v>146</v>
      </c>
      <c r="D7" s="203">
        <v>5500</v>
      </c>
      <c r="E7" s="216">
        <v>5000</v>
      </c>
      <c r="F7" s="216">
        <v>5500</v>
      </c>
      <c r="G7" s="216">
        <v>6000</v>
      </c>
      <c r="H7" s="216">
        <v>4500</v>
      </c>
    </row>
    <row r="8" spans="2:8" outlineLevel="1" x14ac:dyDescent="0.35">
      <c r="B8" s="211"/>
      <c r="C8" s="211" t="s">
        <v>147</v>
      </c>
      <c r="D8" s="203">
        <v>5000</v>
      </c>
      <c r="E8" s="216">
        <v>4000</v>
      </c>
      <c r="F8" s="216">
        <v>5000</v>
      </c>
      <c r="G8" s="216">
        <v>2000</v>
      </c>
      <c r="H8" s="216">
        <v>4000</v>
      </c>
    </row>
    <row r="9" spans="2:8" outlineLevel="1" x14ac:dyDescent="0.35">
      <c r="B9" s="211"/>
      <c r="C9" s="211" t="s">
        <v>148</v>
      </c>
      <c r="D9" s="204">
        <v>15000</v>
      </c>
      <c r="E9" s="217">
        <v>17500</v>
      </c>
      <c r="F9" s="217">
        <v>15000</v>
      </c>
      <c r="G9" s="217">
        <v>10000</v>
      </c>
      <c r="H9" s="217">
        <v>20000</v>
      </c>
    </row>
    <row r="10" spans="2:8" outlineLevel="1" x14ac:dyDescent="0.35">
      <c r="B10" s="211"/>
      <c r="C10" s="211" t="s">
        <v>149</v>
      </c>
      <c r="D10" s="204">
        <v>11000</v>
      </c>
      <c r="E10" s="217">
        <v>10000</v>
      </c>
      <c r="F10" s="217">
        <v>11000</v>
      </c>
      <c r="G10" s="217">
        <v>12000</v>
      </c>
      <c r="H10" s="217">
        <v>9000</v>
      </c>
    </row>
    <row r="11" spans="2:8" outlineLevel="1" x14ac:dyDescent="0.35">
      <c r="B11" s="211"/>
      <c r="C11" s="211" t="s">
        <v>150</v>
      </c>
      <c r="D11" s="204">
        <v>17000</v>
      </c>
      <c r="E11" s="217">
        <v>15500</v>
      </c>
      <c r="F11" s="217">
        <v>17000</v>
      </c>
      <c r="G11" s="217">
        <v>11500</v>
      </c>
      <c r="H11" s="217">
        <v>15500</v>
      </c>
    </row>
    <row r="12" spans="2:8" x14ac:dyDescent="0.35">
      <c r="B12" s="212" t="s">
        <v>160</v>
      </c>
      <c r="C12" s="212"/>
      <c r="D12" s="210"/>
      <c r="E12" s="210"/>
      <c r="F12" s="210"/>
      <c r="G12" s="210"/>
      <c r="H12" s="210"/>
    </row>
    <row r="13" spans="2:8" outlineLevel="1" x14ac:dyDescent="0.35">
      <c r="B13" s="211"/>
      <c r="C13" s="211" t="s">
        <v>37</v>
      </c>
      <c r="D13" s="205">
        <v>876353</v>
      </c>
      <c r="E13" s="205">
        <v>810862</v>
      </c>
      <c r="F13" s="205">
        <v>876353</v>
      </c>
      <c r="G13" s="205">
        <v>694890</v>
      </c>
      <c r="H13" s="205">
        <v>800361</v>
      </c>
    </row>
    <row r="14" spans="2:8" outlineLevel="1" x14ac:dyDescent="0.35">
      <c r="B14" s="211"/>
      <c r="C14" s="211" t="s">
        <v>151</v>
      </c>
      <c r="D14" s="206">
        <v>572803</v>
      </c>
      <c r="E14" s="206">
        <v>524162</v>
      </c>
      <c r="F14" s="206">
        <v>572803</v>
      </c>
      <c r="G14" s="206">
        <v>463390</v>
      </c>
      <c r="H14" s="206">
        <v>511511</v>
      </c>
    </row>
    <row r="15" spans="2:8" outlineLevel="1" x14ac:dyDescent="0.35">
      <c r="B15" s="211"/>
      <c r="C15" s="211" t="s">
        <v>152</v>
      </c>
      <c r="D15" s="206">
        <v>409803</v>
      </c>
      <c r="E15" s="206">
        <v>361162</v>
      </c>
      <c r="F15" s="206">
        <v>409803</v>
      </c>
      <c r="G15" s="206">
        <v>309890</v>
      </c>
      <c r="H15" s="206">
        <v>347011</v>
      </c>
    </row>
    <row r="16" spans="2:8" ht="16" outlineLevel="1" thickBot="1" x14ac:dyDescent="0.4">
      <c r="B16" s="213"/>
      <c r="C16" s="213" t="s">
        <v>153</v>
      </c>
      <c r="D16" s="207">
        <v>266371.95</v>
      </c>
      <c r="E16" s="207">
        <v>234755.3</v>
      </c>
      <c r="F16" s="207">
        <v>266371.95</v>
      </c>
      <c r="G16" s="207">
        <v>201428.5</v>
      </c>
      <c r="H16" s="207">
        <v>225557.15</v>
      </c>
    </row>
    <row r="17" spans="2:8" x14ac:dyDescent="0.35">
      <c r="B17" t="s">
        <v>161</v>
      </c>
    </row>
    <row r="18" spans="2:8" x14ac:dyDescent="0.35">
      <c r="B18" t="s">
        <v>162</v>
      </c>
    </row>
    <row r="19" spans="2:8" x14ac:dyDescent="0.35">
      <c r="B19" t="s">
        <v>163</v>
      </c>
    </row>
    <row r="20" spans="2:8" x14ac:dyDescent="0.35">
      <c r="B20" s="295" t="s">
        <v>164</v>
      </c>
      <c r="C20" s="295"/>
      <c r="D20" s="295"/>
      <c r="E20" s="295"/>
      <c r="F20" s="295"/>
      <c r="G20" s="295"/>
      <c r="H20" s="295"/>
    </row>
    <row r="21" spans="2:8" ht="70.5" customHeight="1" x14ac:dyDescent="0.35">
      <c r="B21" s="295"/>
      <c r="C21" s="295"/>
      <c r="D21" s="295"/>
      <c r="E21" s="295"/>
      <c r="F21" s="295"/>
      <c r="G21" s="295"/>
      <c r="H21" s="295"/>
    </row>
    <row r="22" spans="2:8" ht="0.5" customHeight="1" x14ac:dyDescent="0.35">
      <c r="B22" s="295"/>
      <c r="C22" s="295"/>
      <c r="D22" s="295"/>
      <c r="E22" s="295"/>
      <c r="F22" s="295"/>
      <c r="G22" s="295"/>
      <c r="H22" s="295"/>
    </row>
    <row r="23" spans="2:8" hidden="1" x14ac:dyDescent="0.35">
      <c r="B23" s="295"/>
      <c r="C23" s="295"/>
      <c r="D23" s="295"/>
      <c r="E23" s="295"/>
      <c r="F23" s="295"/>
      <c r="G23" s="295"/>
      <c r="H23" s="295"/>
    </row>
    <row r="24" spans="2:8" ht="4.5" hidden="1" customHeight="1" x14ac:dyDescent="0.35">
      <c r="B24" s="295"/>
      <c r="C24" s="295"/>
      <c r="D24" s="295"/>
      <c r="E24" s="295"/>
      <c r="F24" s="295"/>
      <c r="G24" s="295"/>
      <c r="H24" s="295"/>
    </row>
    <row r="25" spans="2:8" hidden="1" x14ac:dyDescent="0.35">
      <c r="B25" s="295"/>
      <c r="C25" s="295"/>
      <c r="D25" s="295"/>
      <c r="E25" s="295"/>
      <c r="F25" s="295"/>
      <c r="G25" s="295"/>
      <c r="H25" s="295"/>
    </row>
    <row r="26" spans="2:8" hidden="1" x14ac:dyDescent="0.35">
      <c r="B26" s="295"/>
      <c r="C26" s="295"/>
      <c r="D26" s="295"/>
      <c r="E26" s="295"/>
      <c r="F26" s="295"/>
      <c r="G26" s="295"/>
      <c r="H26" s="295"/>
    </row>
    <row r="27" spans="2:8" hidden="1" x14ac:dyDescent="0.35">
      <c r="B27" s="295"/>
      <c r="C27" s="295"/>
      <c r="D27" s="295"/>
      <c r="E27" s="295"/>
      <c r="F27" s="295"/>
      <c r="G27" s="295"/>
      <c r="H27" s="295"/>
    </row>
    <row r="28" spans="2:8" hidden="1" x14ac:dyDescent="0.35">
      <c r="B28" s="295"/>
      <c r="C28" s="295"/>
      <c r="D28" s="295"/>
      <c r="E28" s="295"/>
      <c r="F28" s="295"/>
      <c r="G28" s="295"/>
      <c r="H28" s="295"/>
    </row>
    <row r="29" spans="2:8" hidden="1" x14ac:dyDescent="0.35">
      <c r="B29" s="295"/>
      <c r="C29" s="295"/>
      <c r="D29" s="295"/>
      <c r="E29" s="295"/>
      <c r="F29" s="295"/>
      <c r="G29" s="295"/>
      <c r="H29" s="295"/>
    </row>
  </sheetData>
  <mergeCells count="1">
    <mergeCell ref="B20:H29"/>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1048570"/>
  <sheetViews>
    <sheetView topLeftCell="B16" zoomScale="90" zoomScaleNormal="90" workbookViewId="0">
      <selection activeCell="I30" sqref="I30"/>
    </sheetView>
  </sheetViews>
  <sheetFormatPr defaultColWidth="10.83203125" defaultRowHeight="14.5" x14ac:dyDescent="0.35"/>
  <cols>
    <col min="1" max="1" width="28.83203125" style="17" customWidth="1"/>
    <col min="2" max="2" width="33.5" style="18" customWidth="1"/>
    <col min="3" max="3" width="11.5" style="15" bestFit="1" customWidth="1"/>
    <col min="4" max="4" width="11" style="15" bestFit="1" customWidth="1"/>
    <col min="5" max="5" width="11.5" style="15" bestFit="1" customWidth="1"/>
    <col min="6" max="6" width="4.83203125" style="15" customWidth="1"/>
    <col min="7" max="7" width="30" style="18" customWidth="1"/>
    <col min="8" max="8" width="10.83203125" style="15"/>
    <col min="9" max="9" width="12.6640625" style="15" customWidth="1"/>
    <col min="10" max="10" width="13.83203125" style="15" customWidth="1"/>
    <col min="11" max="11" width="2.83203125" style="15" customWidth="1"/>
    <col min="12" max="16384" width="10.83203125" style="13"/>
  </cols>
  <sheetData>
    <row r="1" spans="1:10" ht="25" customHeight="1" x14ac:dyDescent="0.35">
      <c r="A1" s="115" t="s">
        <v>29</v>
      </c>
      <c r="B1" s="116"/>
      <c r="C1" s="296" t="s">
        <v>30</v>
      </c>
      <c r="D1" s="296"/>
      <c r="E1" s="297"/>
      <c r="G1" s="121" t="s">
        <v>31</v>
      </c>
      <c r="H1" s="122"/>
      <c r="I1" s="122"/>
      <c r="J1" s="123"/>
    </row>
    <row r="2" spans="1:10" ht="20" customHeight="1" x14ac:dyDescent="0.35">
      <c r="A2" s="117"/>
      <c r="B2" s="118"/>
      <c r="C2" s="119" t="s">
        <v>32</v>
      </c>
      <c r="D2" s="119" t="s">
        <v>33</v>
      </c>
      <c r="E2" s="120" t="s">
        <v>34</v>
      </c>
      <c r="G2" s="298"/>
      <c r="H2" s="299"/>
      <c r="I2" s="299"/>
      <c r="J2" s="300"/>
    </row>
    <row r="3" spans="1:10" ht="18" customHeight="1" thickBot="1" x14ac:dyDescent="0.4">
      <c r="A3" s="86" t="s">
        <v>35</v>
      </c>
      <c r="B3" s="82"/>
      <c r="C3" s="87"/>
      <c r="D3" s="87"/>
      <c r="E3" s="88"/>
      <c r="G3" s="298"/>
      <c r="H3" s="299"/>
      <c r="I3" s="299"/>
      <c r="J3" s="300"/>
    </row>
    <row r="4" spans="1:10" ht="16" thickBot="1" x14ac:dyDescent="0.4">
      <c r="A4" s="86"/>
      <c r="B4" s="82" t="s">
        <v>36</v>
      </c>
      <c r="C4" s="81">
        <v>4200</v>
      </c>
      <c r="D4" s="81">
        <v>5500</v>
      </c>
      <c r="E4" s="89">
        <v>5000</v>
      </c>
      <c r="G4" s="107" t="s">
        <v>37</v>
      </c>
      <c r="H4" s="87"/>
      <c r="I4" s="87"/>
      <c r="J4" s="197">
        <f>SUMPRODUCT($C$4:$E$4,$C5:$E5)</f>
        <v>876353</v>
      </c>
    </row>
    <row r="5" spans="1:10" ht="16" thickBot="1" x14ac:dyDescent="0.4">
      <c r="A5" s="86"/>
      <c r="B5" s="82" t="s">
        <v>38</v>
      </c>
      <c r="C5" s="90">
        <v>44.99</v>
      </c>
      <c r="D5" s="90">
        <v>74.989999999999995</v>
      </c>
      <c r="E5" s="91">
        <v>54.99</v>
      </c>
      <c r="G5" s="108" t="s">
        <v>39</v>
      </c>
      <c r="H5" s="87"/>
      <c r="I5" s="87"/>
      <c r="J5" s="109"/>
    </row>
    <row r="6" spans="1:10" ht="31.5" thickBot="1" x14ac:dyDescent="0.4">
      <c r="A6" s="86" t="s">
        <v>40</v>
      </c>
      <c r="B6" s="82"/>
      <c r="C6" s="92"/>
      <c r="D6" s="92"/>
      <c r="E6" s="93"/>
      <c r="G6" s="108" t="s">
        <v>41</v>
      </c>
      <c r="H6" s="87"/>
      <c r="I6" s="83">
        <f>SUMPRODUCT($C$4:$E$4,$C7:$E7)</f>
        <v>248950</v>
      </c>
      <c r="J6" s="109"/>
    </row>
    <row r="7" spans="1:10" ht="16" thickBot="1" x14ac:dyDescent="0.4">
      <c r="A7" s="86"/>
      <c r="B7" s="94" t="s">
        <v>42</v>
      </c>
      <c r="C7" s="90">
        <v>18.5</v>
      </c>
      <c r="D7" s="90">
        <v>17.5</v>
      </c>
      <c r="E7" s="91">
        <v>15</v>
      </c>
      <c r="G7" s="107" t="s">
        <v>43</v>
      </c>
      <c r="H7" s="87"/>
      <c r="I7" s="83">
        <f>SUMPRODUCT($C$4:$E$4,$C8:$E8)</f>
        <v>54600</v>
      </c>
      <c r="J7" s="109"/>
    </row>
    <row r="8" spans="1:10" ht="15.5" x14ac:dyDescent="0.35">
      <c r="A8" s="86"/>
      <c r="B8" s="82" t="s">
        <v>44</v>
      </c>
      <c r="C8" s="90">
        <v>3</v>
      </c>
      <c r="D8" s="90">
        <v>4</v>
      </c>
      <c r="E8" s="91">
        <v>4</v>
      </c>
      <c r="G8" s="108" t="s">
        <v>45</v>
      </c>
      <c r="H8" s="87"/>
      <c r="I8" s="110"/>
      <c r="J8" s="184">
        <f>I6+I7</f>
        <v>303550</v>
      </c>
    </row>
    <row r="9" spans="1:10" ht="15.5" x14ac:dyDescent="0.35">
      <c r="A9" s="86" t="s">
        <v>46</v>
      </c>
      <c r="B9" s="82"/>
      <c r="C9" s="92"/>
      <c r="D9" s="92"/>
      <c r="E9" s="93"/>
      <c r="G9" s="107" t="s">
        <v>47</v>
      </c>
      <c r="H9" s="87"/>
      <c r="I9" s="110"/>
      <c r="J9" s="198">
        <f>J4-J8</f>
        <v>572803</v>
      </c>
    </row>
    <row r="10" spans="1:10" ht="16" thickBot="1" x14ac:dyDescent="0.4">
      <c r="A10" s="85"/>
      <c r="B10" s="82" t="s">
        <v>48</v>
      </c>
      <c r="C10" s="95">
        <v>15000</v>
      </c>
      <c r="D10" s="95">
        <v>11000</v>
      </c>
      <c r="E10" s="96">
        <v>17000</v>
      </c>
      <c r="F10" s="124"/>
      <c r="G10" s="107" t="s">
        <v>49</v>
      </c>
      <c r="H10" s="87"/>
      <c r="I10" s="110"/>
      <c r="J10" s="111"/>
    </row>
    <row r="11" spans="1:10" ht="16" thickBot="1" x14ac:dyDescent="0.4">
      <c r="A11" s="85"/>
      <c r="B11" s="82" t="s">
        <v>50</v>
      </c>
      <c r="C11" s="92"/>
      <c r="D11" s="92"/>
      <c r="E11" s="97">
        <v>90000</v>
      </c>
      <c r="G11" s="107" t="s">
        <v>48</v>
      </c>
      <c r="H11" s="87"/>
      <c r="I11" s="84">
        <f>SUM(C10:E10)</f>
        <v>43000</v>
      </c>
      <c r="J11" s="111"/>
    </row>
    <row r="12" spans="1:10" ht="15.5" x14ac:dyDescent="0.35">
      <c r="A12" s="85"/>
      <c r="B12" s="82" t="s">
        <v>51</v>
      </c>
      <c r="C12" s="92"/>
      <c r="D12" s="92"/>
      <c r="E12" s="97">
        <v>30000</v>
      </c>
      <c r="G12" s="107" t="s">
        <v>41</v>
      </c>
      <c r="H12" s="87"/>
      <c r="I12" s="182">
        <f>SUM(C11:E11)</f>
        <v>90000</v>
      </c>
      <c r="J12" s="111"/>
    </row>
    <row r="13" spans="1:10" ht="15.5" x14ac:dyDescent="0.35">
      <c r="A13" s="86" t="s">
        <v>52</v>
      </c>
      <c r="B13" s="82"/>
      <c r="C13" s="92"/>
      <c r="D13" s="92"/>
      <c r="E13" s="93"/>
      <c r="G13" s="107" t="s">
        <v>53</v>
      </c>
      <c r="H13" s="87"/>
      <c r="I13" s="183">
        <f>SUM(C12:E12)</f>
        <v>30000</v>
      </c>
      <c r="J13" s="111"/>
    </row>
    <row r="14" spans="1:10" ht="15.5" x14ac:dyDescent="0.35">
      <c r="A14" s="85"/>
      <c r="B14" s="82" t="s">
        <v>54</v>
      </c>
      <c r="C14" s="92"/>
      <c r="D14" s="92"/>
      <c r="E14" s="98">
        <v>0.35</v>
      </c>
      <c r="G14" s="107" t="s">
        <v>55</v>
      </c>
      <c r="H14" s="87"/>
      <c r="I14" s="195"/>
      <c r="J14" s="184">
        <f>SUM(I11:I13)</f>
        <v>163000</v>
      </c>
    </row>
    <row r="15" spans="1:10" ht="15.5" x14ac:dyDescent="0.35">
      <c r="A15" s="85"/>
      <c r="B15" s="82"/>
      <c r="C15" s="92"/>
      <c r="D15" s="92"/>
      <c r="E15" s="99"/>
      <c r="G15" s="107" t="s">
        <v>56</v>
      </c>
      <c r="H15" s="87"/>
      <c r="I15" s="110"/>
      <c r="J15" s="199">
        <f>J9-J14</f>
        <v>409803</v>
      </c>
    </row>
    <row r="16" spans="1:10" ht="15.5" x14ac:dyDescent="0.35">
      <c r="A16" s="100"/>
      <c r="B16" s="16"/>
      <c r="C16" s="101"/>
      <c r="D16" s="101"/>
      <c r="E16" s="102"/>
      <c r="G16" s="107" t="s">
        <v>57</v>
      </c>
      <c r="H16" s="87"/>
      <c r="I16" s="110"/>
      <c r="J16" s="185">
        <f>J15*E14</f>
        <v>143431.04999999999</v>
      </c>
    </row>
    <row r="17" spans="1:10" ht="15.5" x14ac:dyDescent="0.35">
      <c r="A17" s="103"/>
      <c r="B17" s="104"/>
      <c r="C17" s="105"/>
      <c r="D17" s="105"/>
      <c r="E17" s="106"/>
      <c r="G17" s="112" t="s">
        <v>58</v>
      </c>
      <c r="H17" s="113"/>
      <c r="I17" s="113"/>
      <c r="J17" s="200">
        <f>J15-J16</f>
        <v>266371.95</v>
      </c>
    </row>
    <row r="19" spans="1:10" x14ac:dyDescent="0.35">
      <c r="A19" s="186" t="s">
        <v>135</v>
      </c>
      <c r="C19" s="188" t="s">
        <v>32</v>
      </c>
      <c r="D19" s="188" t="s">
        <v>33</v>
      </c>
      <c r="E19" s="188" t="s">
        <v>34</v>
      </c>
    </row>
    <row r="20" spans="1:10" x14ac:dyDescent="0.35">
      <c r="B20" s="301"/>
      <c r="C20" s="301"/>
      <c r="D20" s="301"/>
      <c r="E20" s="301"/>
      <c r="F20" s="301"/>
      <c r="G20" s="301"/>
    </row>
    <row r="21" spans="1:10" ht="16" thickBot="1" x14ac:dyDescent="0.4">
      <c r="A21" s="186" t="s">
        <v>134</v>
      </c>
      <c r="B21" s="187" t="s">
        <v>136</v>
      </c>
      <c r="C21" s="190">
        <v>4800</v>
      </c>
      <c r="D21" s="190">
        <v>5000</v>
      </c>
      <c r="E21" s="191">
        <v>4000</v>
      </c>
      <c r="G21" s="114">
        <v>234755.3</v>
      </c>
      <c r="I21" s="207">
        <v>234755.3</v>
      </c>
    </row>
    <row r="22" spans="1:10" ht="15.5" x14ac:dyDescent="0.35">
      <c r="B22" s="187" t="s">
        <v>48</v>
      </c>
      <c r="C22" s="95">
        <v>17500</v>
      </c>
      <c r="D22" s="95">
        <v>10000</v>
      </c>
      <c r="E22" s="96">
        <v>15500</v>
      </c>
      <c r="G22" s="114"/>
    </row>
    <row r="23" spans="1:10" x14ac:dyDescent="0.35">
      <c r="C23" s="124"/>
      <c r="D23" s="124"/>
      <c r="E23" s="124"/>
    </row>
    <row r="24" spans="1:10" ht="16" thickBot="1" x14ac:dyDescent="0.4">
      <c r="A24" s="186" t="s">
        <v>137</v>
      </c>
      <c r="B24" s="187" t="s">
        <v>136</v>
      </c>
      <c r="C24" s="192">
        <v>4200</v>
      </c>
      <c r="D24" s="192">
        <v>5500</v>
      </c>
      <c r="E24" s="193">
        <v>5000</v>
      </c>
      <c r="G24" s="194">
        <v>266371.95</v>
      </c>
      <c r="I24" s="207">
        <v>266371.95</v>
      </c>
    </row>
    <row r="25" spans="1:10" ht="15.5" x14ac:dyDescent="0.35">
      <c r="B25" s="187" t="s">
        <v>48</v>
      </c>
      <c r="C25" s="95">
        <v>15000</v>
      </c>
      <c r="D25" s="95">
        <v>11000</v>
      </c>
      <c r="E25" s="96">
        <v>17000</v>
      </c>
    </row>
    <row r="26" spans="1:10" x14ac:dyDescent="0.35">
      <c r="C26" s="124"/>
      <c r="D26" s="124"/>
      <c r="E26" s="124"/>
    </row>
    <row r="27" spans="1:10" ht="16" thickBot="1" x14ac:dyDescent="0.4">
      <c r="A27" s="186" t="s">
        <v>139</v>
      </c>
      <c r="B27" s="187" t="s">
        <v>136</v>
      </c>
      <c r="C27" s="192">
        <v>3000</v>
      </c>
      <c r="D27" s="192">
        <v>6000</v>
      </c>
      <c r="E27" s="193">
        <v>2000</v>
      </c>
      <c r="G27" s="194">
        <v>201428.5</v>
      </c>
      <c r="I27" s="207">
        <v>201428.5</v>
      </c>
    </row>
    <row r="28" spans="1:10" ht="15.5" x14ac:dyDescent="0.35">
      <c r="B28" s="187" t="s">
        <v>48</v>
      </c>
      <c r="C28" s="95">
        <v>10000</v>
      </c>
      <c r="D28" s="95">
        <v>12000</v>
      </c>
      <c r="E28" s="96">
        <v>11500</v>
      </c>
    </row>
    <row r="30" spans="1:10" ht="16" thickBot="1" x14ac:dyDescent="0.4">
      <c r="A30" s="186" t="s">
        <v>138</v>
      </c>
      <c r="B30" s="187" t="s">
        <v>136</v>
      </c>
      <c r="C30" s="190">
        <v>5400</v>
      </c>
      <c r="D30" s="190">
        <v>4500</v>
      </c>
      <c r="E30" s="191">
        <v>400</v>
      </c>
      <c r="G30" s="196">
        <v>225557.15000000002</v>
      </c>
      <c r="I30" s="207">
        <v>225557.15</v>
      </c>
    </row>
    <row r="31" spans="1:10" ht="15.5" x14ac:dyDescent="0.35">
      <c r="B31" s="187" t="s">
        <v>48</v>
      </c>
      <c r="C31" s="95">
        <v>20000</v>
      </c>
      <c r="D31" s="95">
        <v>9000</v>
      </c>
      <c r="E31" s="96">
        <v>15500</v>
      </c>
    </row>
    <row r="33" spans="1:5" ht="15.5" x14ac:dyDescent="0.35">
      <c r="A33" s="186"/>
      <c r="B33" s="187"/>
      <c r="C33" s="81"/>
      <c r="D33" s="81"/>
      <c r="E33" s="89"/>
    </row>
    <row r="34" spans="1:5" ht="15.5" x14ac:dyDescent="0.35">
      <c r="B34" s="187"/>
      <c r="C34" s="95"/>
      <c r="D34" s="95"/>
      <c r="E34" s="96"/>
    </row>
    <row r="1048567" spans="1:1" ht="15.5" x14ac:dyDescent="0.35">
      <c r="A1048567" s="19"/>
    </row>
    <row r="1048568" spans="1:1" ht="15.5" x14ac:dyDescent="0.35">
      <c r="A1048568" s="19"/>
    </row>
    <row r="1048569" spans="1:1" ht="15.5" x14ac:dyDescent="0.35">
      <c r="A1048569" s="19"/>
    </row>
    <row r="1048570" spans="1:1" ht="15.5" x14ac:dyDescent="0.35">
      <c r="A1048570" s="20" t="s">
        <v>59</v>
      </c>
    </row>
  </sheetData>
  <scenarios current="1" show="1" sqref="J4 J9 J15 J17">
    <scenario name="Standard" locked="1" count="6" user="Salome Adu-Gyamfi" comment="Created by Salome Adu-Gyamfi on 8/5/2020">
      <inputCells r="C4" val="4800" numFmtId="165"/>
      <inputCells r="D4" val="5000" numFmtId="165"/>
      <inputCells r="E4" val="4000" numFmtId="165"/>
      <inputCells r="C10" val="17500" numFmtId="169"/>
      <inputCells r="D10" val="10000" numFmtId="169"/>
      <inputCells r="E10" val="15500" numFmtId="169"/>
    </scenario>
    <scenario name="Novel-Line" locked="1" count="6" user="Salome Adu-Gyamfi" comment="Created by Salome Adu-Gyamfi on 8/5/2020">
      <inputCells r="C4" val="4200" numFmtId="165"/>
      <inputCells r="D4" val="5500" numFmtId="165"/>
      <inputCells r="E4" val="5000" numFmtId="165"/>
      <inputCells r="C10" val="15000" numFmtId="169"/>
      <inputCells r="D10" val="11000" numFmtId="169"/>
      <inputCells r="E10" val="17000" numFmtId="169"/>
    </scenario>
    <scenario name="Self-Help-Line" locked="1" count="6" user="Salome Adu-Gyamfi" comment="Created by Salome Adu-Gyamfi on 8/5/2020_x000a_Modified by Salome Adu-Gyamfi on 8/5/2020">
      <inputCells r="C4" val="3000" numFmtId="165"/>
      <inputCells r="D4" val="6000" numFmtId="165"/>
      <inputCells r="E4" val="2000" numFmtId="165"/>
      <inputCells r="C10" val="10000" numFmtId="169"/>
      <inputCells r="D10" val="12000" numFmtId="169"/>
      <inputCells r="E10" val="11500" numFmtId="169"/>
    </scenario>
    <scenario name="Text-Line" locked="1" count="6" user="Salome Adu-Gyamfi" comment="Created by Salome Adu-Gyamfi on 8/5/2020">
      <inputCells r="C4" val="5400" numFmtId="165"/>
      <inputCells r="D4" val="4500" numFmtId="165"/>
      <inputCells r="E4" val="4000" numFmtId="165"/>
      <inputCells r="C10" val="20000" numFmtId="169"/>
      <inputCells r="D10" val="9000" numFmtId="169"/>
      <inputCells r="E10" val="15500" numFmtId="169"/>
    </scenario>
  </scenarios>
  <mergeCells count="4">
    <mergeCell ref="C1:E1"/>
    <mergeCell ref="G2:J2"/>
    <mergeCell ref="G3:J3"/>
    <mergeCell ref="B20:G20"/>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7"/>
  <sheetViews>
    <sheetView workbookViewId="0">
      <selection activeCell="A2" sqref="A2:A5"/>
    </sheetView>
  </sheetViews>
  <sheetFormatPr defaultColWidth="10.6640625" defaultRowHeight="15.5" x14ac:dyDescent="0.35"/>
  <cols>
    <col min="2" max="2" width="20.83203125" customWidth="1"/>
    <col min="3" max="3" width="11.83203125" customWidth="1"/>
    <col min="4" max="4" width="34" customWidth="1"/>
  </cols>
  <sheetData>
    <row r="1" spans="1:4" ht="23" customHeight="1" x14ac:dyDescent="0.35">
      <c r="B1" s="302" t="s">
        <v>100</v>
      </c>
      <c r="C1" s="303"/>
      <c r="D1" s="304"/>
    </row>
    <row r="2" spans="1:4" ht="21" customHeight="1" x14ac:dyDescent="0.35">
      <c r="A2" s="219">
        <v>1</v>
      </c>
      <c r="B2" s="314" t="s">
        <v>104</v>
      </c>
      <c r="C2" s="315"/>
      <c r="D2" s="316"/>
    </row>
    <row r="3" spans="1:4" ht="72" customHeight="1" x14ac:dyDescent="0.35">
      <c r="A3" s="219">
        <v>2</v>
      </c>
      <c r="B3" s="305" t="s">
        <v>105</v>
      </c>
      <c r="C3" s="306"/>
      <c r="D3" s="307"/>
    </row>
    <row r="4" spans="1:4" ht="90" customHeight="1" x14ac:dyDescent="0.35">
      <c r="A4" s="219">
        <v>3</v>
      </c>
      <c r="B4" s="308" t="s">
        <v>120</v>
      </c>
      <c r="C4" s="309"/>
      <c r="D4" s="310"/>
    </row>
    <row r="5" spans="1:4" ht="115" customHeight="1" x14ac:dyDescent="0.35">
      <c r="A5" s="219">
        <v>4</v>
      </c>
      <c r="B5" s="311" t="s">
        <v>124</v>
      </c>
      <c r="C5" s="312"/>
      <c r="D5" s="313"/>
    </row>
    <row r="6" spans="1:4" ht="15" customHeight="1" x14ac:dyDescent="0.35">
      <c r="B6" s="126"/>
      <c r="C6" s="126"/>
      <c r="D6" s="126"/>
    </row>
    <row r="7" spans="1:4" x14ac:dyDescent="0.35">
      <c r="B7" s="126"/>
      <c r="C7" s="126"/>
      <c r="D7" s="126"/>
    </row>
    <row r="8" spans="1:4" x14ac:dyDescent="0.35">
      <c r="B8" s="126"/>
      <c r="C8" s="126"/>
      <c r="D8" s="126"/>
    </row>
    <row r="9" spans="1:4" ht="15" customHeight="1" x14ac:dyDescent="0.35">
      <c r="B9" s="126"/>
      <c r="C9" s="126"/>
      <c r="D9" s="126"/>
    </row>
    <row r="10" spans="1:4" x14ac:dyDescent="0.35">
      <c r="B10" s="126"/>
      <c r="C10" s="126"/>
      <c r="D10" s="126"/>
    </row>
    <row r="15" spans="1:4" x14ac:dyDescent="0.35">
      <c r="B15" s="126"/>
      <c r="C15" s="126"/>
      <c r="D15" s="126"/>
    </row>
    <row r="16" spans="1:4" x14ac:dyDescent="0.35">
      <c r="B16" s="126"/>
      <c r="C16" s="126"/>
      <c r="D16" s="126"/>
    </row>
    <row r="17" spans="2:4" x14ac:dyDescent="0.35">
      <c r="B17" s="126"/>
      <c r="C17" s="126"/>
      <c r="D17" s="126"/>
    </row>
  </sheetData>
  <mergeCells count="5">
    <mergeCell ref="B1:D1"/>
    <mergeCell ref="B3:D3"/>
    <mergeCell ref="B4:D4"/>
    <mergeCell ref="B5:D5"/>
    <mergeCell ref="B2:D2"/>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O41"/>
  <sheetViews>
    <sheetView topLeftCell="A19" zoomScale="90" zoomScaleNormal="90" workbookViewId="0">
      <selection activeCell="L12" sqref="L12"/>
    </sheetView>
  </sheetViews>
  <sheetFormatPr defaultColWidth="10.83203125" defaultRowHeight="14.5" x14ac:dyDescent="0.35"/>
  <cols>
    <col min="1" max="1" width="23.83203125" style="21" customWidth="1"/>
    <col min="2" max="2" width="24" style="21" customWidth="1"/>
    <col min="3" max="3" width="12.08203125" style="21" bestFit="1" customWidth="1"/>
    <col min="4" max="4" width="4.1640625" style="21" customWidth="1"/>
    <col min="5" max="5" width="25.5" style="21" customWidth="1"/>
    <col min="6" max="6" width="12.08203125" style="21" customWidth="1"/>
    <col min="7" max="7" width="11.5" style="21" customWidth="1"/>
    <col min="8" max="8" width="12.08203125" style="21" bestFit="1" customWidth="1"/>
    <col min="9" max="14" width="12.1640625" style="21" bestFit="1" customWidth="1"/>
    <col min="15" max="16384" width="10.83203125" style="13"/>
  </cols>
  <sheetData>
    <row r="1" spans="1:14" ht="23" customHeight="1" x14ac:dyDescent="0.35">
      <c r="A1" s="317" t="s">
        <v>60</v>
      </c>
      <c r="B1" s="296"/>
      <c r="C1" s="296"/>
      <c r="D1" s="296"/>
      <c r="E1" s="296"/>
      <c r="F1" s="296"/>
      <c r="G1" s="296"/>
      <c r="H1" s="297"/>
      <c r="I1" s="127"/>
      <c r="J1" s="127"/>
      <c r="K1" s="127"/>
      <c r="L1" s="127"/>
      <c r="M1" s="127"/>
      <c r="N1" s="127"/>
    </row>
    <row r="2" spans="1:14" ht="15.5" x14ac:dyDescent="0.35">
      <c r="A2" s="318" t="s">
        <v>99</v>
      </c>
      <c r="B2" s="318"/>
      <c r="C2" s="318"/>
      <c r="D2" s="318"/>
      <c r="E2" s="318"/>
      <c r="F2" s="318"/>
      <c r="G2" s="318"/>
      <c r="H2" s="318"/>
      <c r="I2" s="127"/>
      <c r="J2" s="127"/>
      <c r="K2" s="127"/>
      <c r="L2" s="127"/>
      <c r="M2" s="127"/>
      <c r="N2" s="127"/>
    </row>
    <row r="3" spans="1:14" ht="15.5" x14ac:dyDescent="0.35">
      <c r="A3" s="319" t="s">
        <v>29</v>
      </c>
      <c r="B3" s="319"/>
      <c r="C3" s="319"/>
      <c r="D3" s="127"/>
      <c r="E3" s="319" t="s">
        <v>31</v>
      </c>
      <c r="F3" s="319"/>
      <c r="G3" s="319"/>
      <c r="H3" s="319"/>
      <c r="I3" s="127"/>
      <c r="J3" s="127"/>
      <c r="K3" s="127"/>
      <c r="L3" s="127"/>
      <c r="M3" s="127"/>
      <c r="N3" s="127"/>
    </row>
    <row r="4" spans="1:14" ht="16" thickBot="1" x14ac:dyDescent="0.4">
      <c r="A4" s="134" t="s">
        <v>61</v>
      </c>
      <c r="B4" s="134"/>
      <c r="C4" s="135" t="s">
        <v>62</v>
      </c>
      <c r="D4" s="127"/>
      <c r="E4" s="147"/>
      <c r="F4" s="147"/>
      <c r="G4" s="147"/>
      <c r="H4" s="147"/>
      <c r="I4" s="127"/>
      <c r="J4" s="127"/>
      <c r="K4" s="127"/>
      <c r="L4" s="127"/>
      <c r="M4" s="127"/>
      <c r="N4" s="127"/>
    </row>
    <row r="5" spans="1:14" ht="16" thickBot="1" x14ac:dyDescent="0.4">
      <c r="A5" s="136"/>
      <c r="B5" s="137" t="s">
        <v>63</v>
      </c>
      <c r="C5" s="220">
        <f>VLOOKUP(C12,A18:B22,2,TRUE)</f>
        <v>10000</v>
      </c>
      <c r="D5" s="127"/>
      <c r="E5" s="53" t="s">
        <v>64</v>
      </c>
      <c r="F5" s="44"/>
      <c r="G5" s="44"/>
      <c r="H5" s="129">
        <f>C5*C7</f>
        <v>3790000</v>
      </c>
      <c r="I5" s="127"/>
      <c r="J5" s="127"/>
      <c r="K5" s="127"/>
      <c r="L5" s="127"/>
      <c r="M5" s="127"/>
      <c r="N5" s="127"/>
    </row>
    <row r="6" spans="1:14" ht="15.5" x14ac:dyDescent="0.35">
      <c r="A6" s="44"/>
      <c r="B6" s="138"/>
      <c r="C6" s="139"/>
      <c r="D6" s="127"/>
      <c r="E6" s="53" t="s">
        <v>39</v>
      </c>
      <c r="F6" s="44"/>
      <c r="G6" s="44"/>
      <c r="H6" s="148"/>
      <c r="I6" s="127"/>
      <c r="J6" s="127"/>
      <c r="K6" s="127"/>
      <c r="L6" s="127"/>
      <c r="M6" s="127"/>
      <c r="N6" s="127"/>
    </row>
    <row r="7" spans="1:14" ht="15.5" x14ac:dyDescent="0.35">
      <c r="A7" s="44"/>
      <c r="B7" s="140" t="s">
        <v>65</v>
      </c>
      <c r="C7" s="141">
        <v>379</v>
      </c>
      <c r="D7" s="127"/>
      <c r="E7" s="136" t="s">
        <v>41</v>
      </c>
      <c r="F7" s="44"/>
      <c r="G7" s="47">
        <f>C5*C9</f>
        <v>1250000</v>
      </c>
      <c r="H7" s="47"/>
      <c r="I7" s="127"/>
      <c r="J7" s="127"/>
      <c r="K7" s="127"/>
      <c r="L7" s="127"/>
      <c r="M7" s="127"/>
      <c r="N7" s="127"/>
    </row>
    <row r="8" spans="1:14" ht="15.5" x14ac:dyDescent="0.35">
      <c r="A8" s="134" t="s">
        <v>66</v>
      </c>
      <c r="B8" s="142"/>
      <c r="C8" s="44"/>
      <c r="D8" s="127"/>
      <c r="E8" s="136" t="s">
        <v>44</v>
      </c>
      <c r="F8" s="44"/>
      <c r="G8" s="47">
        <f>C5*C10</f>
        <v>499500</v>
      </c>
      <c r="H8" s="47"/>
      <c r="I8" s="127"/>
      <c r="J8" s="127"/>
      <c r="K8" s="127"/>
      <c r="L8" s="127"/>
      <c r="M8" s="127"/>
      <c r="N8" s="127"/>
    </row>
    <row r="9" spans="1:14" ht="15.5" x14ac:dyDescent="0.35">
      <c r="A9" s="44"/>
      <c r="B9" s="143" t="s">
        <v>67</v>
      </c>
      <c r="C9" s="141">
        <v>125</v>
      </c>
      <c r="D9" s="127"/>
      <c r="E9" s="53" t="s">
        <v>45</v>
      </c>
      <c r="F9" s="44"/>
      <c r="G9" s="149"/>
      <c r="H9" s="149">
        <f>G7+G8</f>
        <v>1749500</v>
      </c>
      <c r="I9" s="127"/>
      <c r="J9" s="127"/>
      <c r="K9" s="127"/>
      <c r="L9" s="127"/>
      <c r="M9" s="127"/>
      <c r="N9" s="127"/>
    </row>
    <row r="10" spans="1:14" ht="15.5" x14ac:dyDescent="0.35">
      <c r="A10" s="44"/>
      <c r="B10" s="140" t="s">
        <v>44</v>
      </c>
      <c r="C10" s="141">
        <v>49.95</v>
      </c>
      <c r="D10" s="127"/>
      <c r="E10" s="44" t="s">
        <v>47</v>
      </c>
      <c r="F10" s="44"/>
      <c r="G10" s="149"/>
      <c r="H10" s="47">
        <f>H5-H9</f>
        <v>2040500</v>
      </c>
      <c r="I10" s="127"/>
      <c r="J10" s="127"/>
      <c r="K10" s="127"/>
      <c r="L10" s="127"/>
      <c r="M10" s="127"/>
      <c r="N10" s="127"/>
    </row>
    <row r="11" spans="1:14" ht="15.5" x14ac:dyDescent="0.35">
      <c r="A11" s="134" t="s">
        <v>68</v>
      </c>
      <c r="B11" s="142"/>
      <c r="C11" s="44"/>
      <c r="D11" s="127"/>
      <c r="E11" s="53" t="s">
        <v>68</v>
      </c>
      <c r="F11" s="44"/>
      <c r="G11" s="150"/>
      <c r="H11" s="148"/>
      <c r="I11" s="127"/>
      <c r="J11" s="127"/>
      <c r="K11" s="127"/>
      <c r="L11" s="127"/>
      <c r="M11" s="127"/>
      <c r="N11" s="127"/>
    </row>
    <row r="12" spans="1:14" ht="15.5" x14ac:dyDescent="0.35">
      <c r="A12" s="44"/>
      <c r="B12" s="140" t="s">
        <v>48</v>
      </c>
      <c r="C12" s="129">
        <v>500000</v>
      </c>
      <c r="D12" s="127"/>
      <c r="E12" s="151" t="s">
        <v>48</v>
      </c>
      <c r="F12" s="44"/>
      <c r="G12" s="152">
        <f>SUM(C12:C12)</f>
        <v>500000</v>
      </c>
      <c r="H12" s="148"/>
      <c r="I12" s="127"/>
      <c r="J12" s="127"/>
      <c r="K12" s="127"/>
      <c r="L12" s="127"/>
      <c r="M12" s="127"/>
      <c r="N12" s="127"/>
    </row>
    <row r="13" spans="1:14" ht="15.5" x14ac:dyDescent="0.35">
      <c r="A13" s="44"/>
      <c r="B13" s="143" t="s">
        <v>53</v>
      </c>
      <c r="C13" s="129">
        <v>60000</v>
      </c>
      <c r="D13" s="127"/>
      <c r="E13" s="136" t="s">
        <v>53</v>
      </c>
      <c r="F13" s="44"/>
      <c r="G13" s="153">
        <f>C13</f>
        <v>60000</v>
      </c>
      <c r="H13" s="148"/>
      <c r="I13" s="127"/>
      <c r="J13" s="127"/>
      <c r="K13" s="127"/>
      <c r="L13" s="127"/>
      <c r="M13" s="127"/>
      <c r="N13" s="127"/>
    </row>
    <row r="14" spans="1:14" ht="15.5" x14ac:dyDescent="0.35">
      <c r="A14" s="44"/>
      <c r="B14" s="144" t="s">
        <v>69</v>
      </c>
      <c r="C14" s="129">
        <v>122000</v>
      </c>
      <c r="D14" s="127"/>
      <c r="E14" s="136" t="s">
        <v>69</v>
      </c>
      <c r="F14" s="44"/>
      <c r="G14" s="153">
        <f>C14</f>
        <v>122000</v>
      </c>
      <c r="H14" s="148"/>
      <c r="I14" s="127"/>
      <c r="J14" s="127"/>
      <c r="K14" s="127"/>
      <c r="L14" s="127"/>
      <c r="M14" s="127"/>
      <c r="N14" s="127"/>
    </row>
    <row r="15" spans="1:14" ht="15.5" x14ac:dyDescent="0.35">
      <c r="A15" s="127"/>
      <c r="B15" s="127"/>
      <c r="C15" s="128"/>
      <c r="D15" s="127"/>
      <c r="E15" s="53" t="s">
        <v>70</v>
      </c>
      <c r="F15" s="44"/>
      <c r="G15" s="150"/>
      <c r="H15" s="154">
        <f>SUM(G12:G14)</f>
        <v>682000</v>
      </c>
      <c r="I15" s="127"/>
      <c r="J15" s="127"/>
      <c r="K15" s="127"/>
      <c r="L15" s="127"/>
      <c r="M15" s="127"/>
      <c r="N15" s="127"/>
    </row>
    <row r="16" spans="1:14" ht="15.5" x14ac:dyDescent="0.35">
      <c r="A16" s="127"/>
      <c r="B16" s="127"/>
      <c r="C16" s="128"/>
      <c r="D16" s="127"/>
      <c r="E16" s="53" t="s">
        <v>71</v>
      </c>
      <c r="F16" s="44"/>
      <c r="G16" s="150"/>
      <c r="H16" s="155">
        <f>H10-H15</f>
        <v>1358500</v>
      </c>
      <c r="I16" s="127"/>
      <c r="J16" s="127"/>
      <c r="K16" s="127"/>
      <c r="L16" s="127"/>
      <c r="M16" s="127"/>
      <c r="N16" s="127"/>
    </row>
    <row r="17" spans="1:15" ht="15.5" x14ac:dyDescent="0.35">
      <c r="A17" s="146" t="s">
        <v>72</v>
      </c>
      <c r="B17" s="146" t="s">
        <v>73</v>
      </c>
      <c r="C17" s="127"/>
      <c r="D17" s="127"/>
      <c r="E17" s="320" t="s">
        <v>74</v>
      </c>
      <c r="F17" s="320"/>
      <c r="G17" s="320"/>
      <c r="H17" s="22"/>
      <c r="I17" s="22"/>
      <c r="J17" s="127"/>
      <c r="K17" s="127"/>
      <c r="L17" s="127"/>
      <c r="M17" s="127"/>
      <c r="N17" s="127"/>
    </row>
    <row r="18" spans="1:15" ht="16" thickBot="1" x14ac:dyDescent="0.4">
      <c r="A18" s="129">
        <v>500000</v>
      </c>
      <c r="B18" s="47">
        <v>10000</v>
      </c>
      <c r="C18" s="127"/>
      <c r="D18" s="127"/>
      <c r="E18" s="23"/>
      <c r="F18" s="221">
        <f>H5</f>
        <v>3790000</v>
      </c>
      <c r="G18" s="222">
        <f>H16</f>
        <v>1358500</v>
      </c>
      <c r="H18" s="22"/>
      <c r="I18" s="24"/>
      <c r="J18" s="127"/>
      <c r="K18" s="127"/>
      <c r="L18" s="127"/>
      <c r="M18" s="127"/>
      <c r="N18" s="127"/>
    </row>
    <row r="19" spans="1:15" ht="15.5" x14ac:dyDescent="0.35">
      <c r="A19" s="129">
        <v>600000</v>
      </c>
      <c r="B19" s="47">
        <v>22500</v>
      </c>
      <c r="C19" s="127"/>
      <c r="D19" s="127"/>
      <c r="E19" s="129">
        <v>500000</v>
      </c>
      <c r="F19" s="131">
        <f t="dataTable" ref="F19:G23" dt2D="0" dtr="0" r1="C12"/>
        <v>3790000</v>
      </c>
      <c r="G19" s="223">
        <v>1358500</v>
      </c>
      <c r="H19" s="127"/>
      <c r="I19" s="130"/>
      <c r="J19" s="127"/>
      <c r="K19" s="127"/>
      <c r="L19" s="127"/>
      <c r="M19" s="127"/>
      <c r="N19" s="127"/>
    </row>
    <row r="20" spans="1:15" ht="15.5" x14ac:dyDescent="0.35">
      <c r="A20" s="129">
        <v>700000</v>
      </c>
      <c r="B20" s="47">
        <v>32000</v>
      </c>
      <c r="C20" s="127"/>
      <c r="D20" s="127"/>
      <c r="E20" s="129">
        <v>600000</v>
      </c>
      <c r="F20" s="132">
        <v>8527500</v>
      </c>
      <c r="G20" s="224">
        <v>3809125</v>
      </c>
      <c r="H20" s="127"/>
      <c r="I20" s="130"/>
      <c r="J20" s="127"/>
      <c r="K20" s="127"/>
      <c r="L20" s="127"/>
      <c r="M20" s="127"/>
      <c r="N20" s="127"/>
    </row>
    <row r="21" spans="1:15" ht="15.5" x14ac:dyDescent="0.35">
      <c r="A21" s="129">
        <v>750000</v>
      </c>
      <c r="B21" s="47">
        <v>45500</v>
      </c>
      <c r="C21" s="127"/>
      <c r="D21" s="127"/>
      <c r="E21" s="129">
        <v>700000</v>
      </c>
      <c r="F21" s="132">
        <v>12128000</v>
      </c>
      <c r="G21" s="224">
        <v>5647600</v>
      </c>
      <c r="H21" s="127"/>
      <c r="I21" s="130"/>
      <c r="J21" s="127"/>
      <c r="K21" s="127"/>
      <c r="L21" s="127"/>
      <c r="M21" s="127"/>
      <c r="N21" s="127"/>
    </row>
    <row r="22" spans="1:15" ht="15.5" x14ac:dyDescent="0.35">
      <c r="A22" s="129">
        <v>800000</v>
      </c>
      <c r="B22" s="47">
        <v>65000</v>
      </c>
      <c r="C22" s="127"/>
      <c r="D22" s="127"/>
      <c r="E22" s="129">
        <v>750000</v>
      </c>
      <c r="F22" s="132">
        <v>17244500</v>
      </c>
      <c r="G22" s="224">
        <v>8352275</v>
      </c>
      <c r="H22" s="127"/>
      <c r="I22" s="130"/>
      <c r="J22" s="127"/>
      <c r="K22" s="127"/>
      <c r="L22" s="127"/>
      <c r="M22" s="127"/>
      <c r="N22" s="127"/>
    </row>
    <row r="23" spans="1:15" ht="15.5" x14ac:dyDescent="0.35">
      <c r="A23" s="127"/>
      <c r="B23" s="27"/>
      <c r="C23" s="127"/>
      <c r="D23" s="127"/>
      <c r="E23" s="129">
        <v>800000</v>
      </c>
      <c r="F23" s="132">
        <v>24635000</v>
      </c>
      <c r="G23" s="224">
        <v>12281250</v>
      </c>
      <c r="H23" s="127"/>
      <c r="I23" s="130"/>
      <c r="J23" s="127"/>
      <c r="K23" s="127"/>
      <c r="L23" s="127"/>
      <c r="M23" s="127"/>
      <c r="N23" s="127"/>
    </row>
    <row r="24" spans="1:15" x14ac:dyDescent="0.35">
      <c r="A24" s="133"/>
      <c r="B24" s="127"/>
      <c r="C24" s="127"/>
      <c r="D24" s="127"/>
      <c r="E24" s="145" t="s">
        <v>107</v>
      </c>
      <c r="F24" s="145"/>
      <c r="G24" s="145"/>
      <c r="H24" s="145"/>
      <c r="I24" s="145"/>
      <c r="J24" s="145"/>
      <c r="K24" s="145"/>
      <c r="L24" s="145"/>
      <c r="M24" s="145"/>
      <c r="N24" s="145"/>
    </row>
    <row r="25" spans="1:15" ht="15" thickBot="1" x14ac:dyDescent="0.4">
      <c r="A25" s="125"/>
      <c r="E25" s="28">
        <f>H16</f>
        <v>1358500</v>
      </c>
      <c r="F25" s="29">
        <f>300</f>
        <v>300</v>
      </c>
      <c r="G25" s="29">
        <f>F25+25</f>
        <v>325</v>
      </c>
      <c r="H25" s="29">
        <f t="shared" ref="H25:N25" si="0">G25+25</f>
        <v>350</v>
      </c>
      <c r="I25" s="29">
        <f t="shared" si="0"/>
        <v>375</v>
      </c>
      <c r="J25" s="29">
        <v>379</v>
      </c>
      <c r="K25" s="29">
        <v>400</v>
      </c>
      <c r="L25" s="29">
        <f t="shared" si="0"/>
        <v>425</v>
      </c>
      <c r="M25" s="29">
        <f t="shared" si="0"/>
        <v>450</v>
      </c>
      <c r="N25" s="29">
        <f t="shared" si="0"/>
        <v>475</v>
      </c>
      <c r="O25" s="29">
        <f t="shared" ref="O25" si="1">N25+25</f>
        <v>500</v>
      </c>
    </row>
    <row r="26" spans="1:15" ht="15.5" x14ac:dyDescent="0.35">
      <c r="A26" s="125"/>
      <c r="E26" s="129">
        <v>500000</v>
      </c>
      <c r="F26" s="25">
        <f t="dataTable" ref="F26:O30" dt2D="1" dtr="1" r1="C7" r2="C12" ca="1"/>
        <v>568500</v>
      </c>
      <c r="G26" s="25">
        <v>818500</v>
      </c>
      <c r="H26" s="25">
        <v>1068500</v>
      </c>
      <c r="I26" s="25">
        <v>1318500</v>
      </c>
      <c r="J26" s="225">
        <v>1358500</v>
      </c>
      <c r="K26" s="25">
        <v>1568500</v>
      </c>
      <c r="L26" s="25">
        <v>1818500</v>
      </c>
      <c r="M26" s="25">
        <v>2068500</v>
      </c>
      <c r="N26" s="25">
        <v>2318500</v>
      </c>
      <c r="O26" s="25">
        <v>2568500</v>
      </c>
    </row>
    <row r="27" spans="1:15" ht="15.5" x14ac:dyDescent="0.35">
      <c r="A27" s="125"/>
      <c r="E27" s="129">
        <v>600000</v>
      </c>
      <c r="F27" s="26">
        <v>2031625</v>
      </c>
      <c r="G27" s="26">
        <v>2594125</v>
      </c>
      <c r="H27" s="26">
        <v>3156625</v>
      </c>
      <c r="I27" s="26">
        <v>3719125</v>
      </c>
      <c r="J27" s="226">
        <v>3809125</v>
      </c>
      <c r="K27" s="26">
        <v>4281625</v>
      </c>
      <c r="L27" s="26">
        <v>4844125</v>
      </c>
      <c r="M27" s="26">
        <v>5406625</v>
      </c>
      <c r="N27" s="26">
        <v>5969125</v>
      </c>
      <c r="O27" s="26">
        <v>6531625</v>
      </c>
    </row>
    <row r="28" spans="1:15" ht="15.5" x14ac:dyDescent="0.35">
      <c r="A28" s="125"/>
      <c r="E28" s="129">
        <v>700000</v>
      </c>
      <c r="F28" s="26">
        <v>3119600</v>
      </c>
      <c r="G28" s="26">
        <v>3919600</v>
      </c>
      <c r="H28" s="26">
        <v>4719600</v>
      </c>
      <c r="I28" s="26">
        <v>5519600</v>
      </c>
      <c r="J28" s="226">
        <v>5647600</v>
      </c>
      <c r="K28" s="26">
        <v>6319600</v>
      </c>
      <c r="L28" s="26">
        <v>7119600</v>
      </c>
      <c r="M28" s="26">
        <v>7919600</v>
      </c>
      <c r="N28" s="26">
        <v>8719600</v>
      </c>
      <c r="O28" s="26">
        <v>9519600</v>
      </c>
    </row>
    <row r="29" spans="1:15" ht="15.5" x14ac:dyDescent="0.35">
      <c r="A29" s="125"/>
      <c r="E29" s="129">
        <v>750000</v>
      </c>
      <c r="F29" s="26">
        <v>4757775</v>
      </c>
      <c r="G29" s="26">
        <v>5895275</v>
      </c>
      <c r="H29" s="26">
        <v>7032775</v>
      </c>
      <c r="I29" s="26">
        <v>8170275</v>
      </c>
      <c r="J29" s="226">
        <v>8352275</v>
      </c>
      <c r="K29" s="26">
        <v>9307775</v>
      </c>
      <c r="L29" s="26">
        <v>10445275</v>
      </c>
      <c r="M29" s="26">
        <v>11582775</v>
      </c>
      <c r="N29" s="26">
        <v>12720275</v>
      </c>
      <c r="O29" s="26">
        <v>13857775</v>
      </c>
    </row>
    <row r="30" spans="1:15" ht="15.5" x14ac:dyDescent="0.35">
      <c r="A30" s="125"/>
      <c r="E30" s="129">
        <v>800000</v>
      </c>
      <c r="F30" s="26">
        <v>7146250</v>
      </c>
      <c r="G30" s="26">
        <v>8771250</v>
      </c>
      <c r="H30" s="26">
        <v>10396250</v>
      </c>
      <c r="I30" s="26">
        <v>12021250</v>
      </c>
      <c r="J30" s="226">
        <v>12281250</v>
      </c>
      <c r="K30" s="26">
        <v>13646250</v>
      </c>
      <c r="L30" s="26">
        <v>15271250</v>
      </c>
      <c r="M30" s="26">
        <v>16896250</v>
      </c>
      <c r="N30" s="26">
        <v>18521250</v>
      </c>
      <c r="O30" s="26">
        <v>20146250</v>
      </c>
    </row>
    <row r="31" spans="1:15" x14ac:dyDescent="0.35">
      <c r="A31" s="125"/>
    </row>
    <row r="32" spans="1:15" x14ac:dyDescent="0.35">
      <c r="A32" s="125"/>
    </row>
    <row r="33" spans="1:9" x14ac:dyDescent="0.35">
      <c r="A33" s="125"/>
    </row>
    <row r="34" spans="1:9" x14ac:dyDescent="0.35">
      <c r="A34" s="30"/>
      <c r="E34" s="31"/>
      <c r="F34" s="31"/>
      <c r="G34" s="31"/>
      <c r="H34" s="31"/>
      <c r="I34" s="31"/>
    </row>
    <row r="35" spans="1:9" x14ac:dyDescent="0.35">
      <c r="A35" s="32"/>
      <c r="E35" s="31"/>
      <c r="F35" s="31"/>
      <c r="G35" s="31"/>
      <c r="H35" s="31"/>
      <c r="I35" s="31"/>
    </row>
    <row r="36" spans="1:9" x14ac:dyDescent="0.35">
      <c r="A36" s="32"/>
      <c r="B36" s="126"/>
      <c r="C36" s="126"/>
      <c r="D36" s="126"/>
    </row>
    <row r="37" spans="1:9" x14ac:dyDescent="0.35">
      <c r="A37" s="32"/>
      <c r="B37" s="31"/>
      <c r="C37" s="31"/>
      <c r="D37" s="31"/>
    </row>
    <row r="38" spans="1:9" x14ac:dyDescent="0.35">
      <c r="A38" s="32"/>
      <c r="B38" s="31"/>
      <c r="C38" s="31"/>
      <c r="D38" s="31"/>
    </row>
    <row r="39" spans="1:9" x14ac:dyDescent="0.35">
      <c r="A39" s="15"/>
      <c r="B39" s="31"/>
      <c r="C39" s="31"/>
      <c r="D39" s="31"/>
    </row>
    <row r="40" spans="1:9" x14ac:dyDescent="0.35">
      <c r="B40" s="31"/>
      <c r="C40" s="31"/>
      <c r="D40" s="31"/>
    </row>
    <row r="41" spans="1:9" x14ac:dyDescent="0.35">
      <c r="B41" s="31"/>
      <c r="C41" s="31"/>
      <c r="D41" s="31"/>
    </row>
  </sheetData>
  <mergeCells count="5">
    <mergeCell ref="A1:H1"/>
    <mergeCell ref="A2:H2"/>
    <mergeCell ref="A3:C3"/>
    <mergeCell ref="E3:H3"/>
    <mergeCell ref="E17:G17"/>
  </mergeCells>
  <pageMargins left="0.7" right="0.7" top="0.75" bottom="0.75" header="0.3" footer="0.3"/>
  <pageSetup orientation="portrait" horizontalDpi="4294967292" verticalDpi="4294967292"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H11"/>
  <sheetViews>
    <sheetView topLeftCell="A4" workbookViewId="0">
      <selection activeCell="J18" sqref="J18"/>
    </sheetView>
  </sheetViews>
  <sheetFormatPr defaultColWidth="10.6640625" defaultRowHeight="15.5" x14ac:dyDescent="0.35"/>
  <sheetData>
    <row r="1" spans="1:8" ht="19" customHeight="1" x14ac:dyDescent="0.35">
      <c r="B1" s="321" t="s">
        <v>101</v>
      </c>
      <c r="C1" s="322"/>
      <c r="D1" s="322"/>
      <c r="E1" s="322"/>
      <c r="F1" s="322"/>
      <c r="G1" s="322"/>
      <c r="H1" s="323"/>
    </row>
    <row r="2" spans="1:8" s="165" customFormat="1" x14ac:dyDescent="0.35">
      <c r="A2" s="227"/>
      <c r="B2" s="330" t="s">
        <v>167</v>
      </c>
      <c r="C2" s="330"/>
      <c r="D2" s="330"/>
      <c r="E2" s="330"/>
      <c r="F2" s="330"/>
      <c r="G2" s="330"/>
      <c r="H2" s="331"/>
    </row>
    <row r="3" spans="1:8" ht="69" customHeight="1" x14ac:dyDescent="0.35">
      <c r="A3" s="219"/>
      <c r="B3" s="332"/>
      <c r="C3" s="332"/>
      <c r="D3" s="332"/>
      <c r="E3" s="332"/>
      <c r="F3" s="332"/>
      <c r="G3" s="332"/>
      <c r="H3" s="333"/>
    </row>
    <row r="4" spans="1:8" ht="36" customHeight="1" x14ac:dyDescent="0.35">
      <c r="A4" s="219">
        <v>1</v>
      </c>
      <c r="B4" s="334" t="s">
        <v>121</v>
      </c>
      <c r="C4" s="334"/>
      <c r="D4" s="334"/>
      <c r="E4" s="334"/>
      <c r="F4" s="334"/>
      <c r="G4" s="334"/>
      <c r="H4" s="335"/>
    </row>
    <row r="5" spans="1:8" ht="36" customHeight="1" x14ac:dyDescent="0.35">
      <c r="A5" s="219">
        <v>2</v>
      </c>
      <c r="B5" s="336" t="s">
        <v>93</v>
      </c>
      <c r="C5" s="336"/>
      <c r="D5" s="336"/>
      <c r="E5" s="336"/>
      <c r="F5" s="336"/>
      <c r="G5" s="336"/>
      <c r="H5" s="337"/>
    </row>
    <row r="6" spans="1:8" ht="35" customHeight="1" x14ac:dyDescent="0.35">
      <c r="A6" s="219">
        <v>3</v>
      </c>
      <c r="B6" s="338" t="s">
        <v>102</v>
      </c>
      <c r="C6" s="338"/>
      <c r="D6" s="338"/>
      <c r="E6" s="338"/>
      <c r="F6" s="338"/>
      <c r="G6" s="338"/>
      <c r="H6" s="339"/>
    </row>
    <row r="7" spans="1:8" x14ac:dyDescent="0.35">
      <c r="A7" s="219"/>
      <c r="B7" s="338"/>
      <c r="C7" s="338"/>
      <c r="D7" s="338"/>
      <c r="E7" s="338"/>
      <c r="F7" s="338"/>
      <c r="G7" s="338"/>
      <c r="H7" s="339"/>
    </row>
    <row r="8" spans="1:8" ht="36" customHeight="1" x14ac:dyDescent="0.35">
      <c r="A8" s="219">
        <v>4</v>
      </c>
      <c r="B8" s="324" t="s">
        <v>103</v>
      </c>
      <c r="C8" s="324"/>
      <c r="D8" s="324"/>
      <c r="E8" s="324"/>
      <c r="F8" s="324"/>
      <c r="G8" s="324"/>
      <c r="H8" s="325"/>
    </row>
    <row r="9" spans="1:8" x14ac:dyDescent="0.35">
      <c r="A9" s="219"/>
      <c r="B9" s="324"/>
      <c r="C9" s="324"/>
      <c r="D9" s="324"/>
      <c r="E9" s="324"/>
      <c r="F9" s="324"/>
      <c r="G9" s="324"/>
      <c r="H9" s="325"/>
    </row>
    <row r="10" spans="1:8" x14ac:dyDescent="0.35">
      <c r="A10" s="219">
        <v>5</v>
      </c>
      <c r="B10" s="326" t="s">
        <v>123</v>
      </c>
      <c r="C10" s="326"/>
      <c r="D10" s="326"/>
      <c r="E10" s="326"/>
      <c r="F10" s="326"/>
      <c r="G10" s="326"/>
      <c r="H10" s="327"/>
    </row>
    <row r="11" spans="1:8" ht="36" customHeight="1" x14ac:dyDescent="0.35">
      <c r="B11" s="328"/>
      <c r="C11" s="328"/>
      <c r="D11" s="328"/>
      <c r="E11" s="328"/>
      <c r="F11" s="328"/>
      <c r="G11" s="328"/>
      <c r="H11" s="329"/>
    </row>
  </sheetData>
  <mergeCells count="7">
    <mergeCell ref="B1:H1"/>
    <mergeCell ref="B8:H9"/>
    <mergeCell ref="B10:H11"/>
    <mergeCell ref="B2:H3"/>
    <mergeCell ref="B4:H4"/>
    <mergeCell ref="B5:H5"/>
    <mergeCell ref="B6:H7"/>
  </mergeCells>
  <pageMargins left="0.75" right="0.75" top="1" bottom="1" header="0.5" footer="0.5"/>
  <pageSetup orientation="portrait" horizontalDpi="4294967293" verticalDpi="4294967293"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8F8759-A9E8-4C08-B639-375EC0E93449}">
  <dimension ref="A1:S33"/>
  <sheetViews>
    <sheetView workbookViewId="0">
      <selection activeCell="J33" sqref="J33"/>
    </sheetView>
  </sheetViews>
  <sheetFormatPr defaultColWidth="10.83203125" defaultRowHeight="15.5" x14ac:dyDescent="0.35"/>
  <cols>
    <col min="1" max="1" width="5.33203125" style="33" customWidth="1"/>
    <col min="2" max="2" width="13" style="33" customWidth="1"/>
    <col min="3" max="3" width="13.6640625" style="33" bestFit="1" customWidth="1"/>
    <col min="4" max="5" width="9.83203125" style="33" customWidth="1"/>
    <col min="6" max="6" width="8.6640625" style="33" customWidth="1"/>
    <col min="7" max="7" width="8.6640625" style="41" customWidth="1"/>
    <col min="8" max="8" width="11.33203125" style="42" bestFit="1" customWidth="1"/>
    <col min="9" max="9" width="13.6640625" style="33" bestFit="1" customWidth="1"/>
    <col min="10" max="10" width="10.1640625" style="33" bestFit="1" customWidth="1"/>
    <col min="11" max="12" width="3.6640625" style="33" customWidth="1"/>
    <col min="13" max="13" width="12.1640625" style="33" customWidth="1"/>
    <col min="14" max="14" width="19.83203125" style="33" customWidth="1"/>
    <col min="15" max="15" width="11.83203125" style="33" bestFit="1" customWidth="1"/>
    <col min="16" max="16" width="10.1640625" style="33" bestFit="1" customWidth="1"/>
    <col min="17" max="19" width="10.83203125" style="33"/>
    <col min="20" max="16384" width="10.83203125" style="13"/>
  </cols>
  <sheetData>
    <row r="1" spans="1:18" ht="23" customHeight="1" x14ac:dyDescent="0.35">
      <c r="A1" s="340" t="s">
        <v>75</v>
      </c>
      <c r="B1" s="341"/>
      <c r="C1" s="341"/>
      <c r="D1" s="341"/>
      <c r="E1" s="341"/>
      <c r="F1" s="341"/>
      <c r="G1" s="342"/>
      <c r="H1" s="160" t="s">
        <v>76</v>
      </c>
      <c r="I1" s="161" t="s">
        <v>77</v>
      </c>
      <c r="J1" s="162"/>
      <c r="L1" s="34"/>
    </row>
    <row r="2" spans="1:18" ht="29" customHeight="1" x14ac:dyDescent="0.35">
      <c r="A2" s="343" t="s">
        <v>78</v>
      </c>
      <c r="B2" s="344"/>
      <c r="C2" s="344"/>
      <c r="D2" s="344"/>
      <c r="E2" s="344"/>
      <c r="F2" s="344"/>
      <c r="G2" s="345"/>
      <c r="H2" s="163" t="s">
        <v>79</v>
      </c>
      <c r="I2" s="164" t="s">
        <v>80</v>
      </c>
      <c r="J2" s="164" t="s">
        <v>76</v>
      </c>
      <c r="L2" s="34"/>
    </row>
    <row r="3" spans="1:18" ht="31" x14ac:dyDescent="0.35">
      <c r="A3" s="156" t="s">
        <v>81</v>
      </c>
      <c r="B3" s="156" t="s">
        <v>82</v>
      </c>
      <c r="C3" s="156" t="s">
        <v>83</v>
      </c>
      <c r="D3" s="156" t="s">
        <v>84</v>
      </c>
      <c r="E3" s="156" t="s">
        <v>85</v>
      </c>
      <c r="F3" s="156" t="s">
        <v>86</v>
      </c>
      <c r="G3" s="156" t="s">
        <v>87</v>
      </c>
      <c r="H3" s="157" t="s">
        <v>88</v>
      </c>
      <c r="I3" s="158" t="s">
        <v>89</v>
      </c>
      <c r="J3" s="159" t="s">
        <v>90</v>
      </c>
      <c r="L3" s="35"/>
    </row>
    <row r="4" spans="1:18" x14ac:dyDescent="0.35">
      <c r="A4" s="11">
        <v>1</v>
      </c>
      <c r="B4" s="11" t="s">
        <v>91</v>
      </c>
      <c r="C4" s="36">
        <f ca="1">RANDBETWEEN(0,20)</f>
        <v>9</v>
      </c>
      <c r="D4" s="36">
        <f t="shared" ref="D4:G19" ca="1" si="0">RANDBETWEEN(0,20)</f>
        <v>16</v>
      </c>
      <c r="E4" s="36">
        <f t="shared" ca="1" si="0"/>
        <v>10</v>
      </c>
      <c r="F4" s="36">
        <f t="shared" ca="1" si="0"/>
        <v>9</v>
      </c>
      <c r="G4" s="36">
        <f t="shared" ca="1" si="0"/>
        <v>10</v>
      </c>
      <c r="H4" s="229">
        <f ca="1">SUM(C4:G4)</f>
        <v>54</v>
      </c>
      <c r="I4" s="37">
        <f ca="1">RAND()*0.03+0.02</f>
        <v>3.1867550614065251E-2</v>
      </c>
      <c r="J4" s="232">
        <f ca="1">ROUND(H4*I4,0)</f>
        <v>2</v>
      </c>
      <c r="L4" s="35"/>
      <c r="M4" s="346" t="s">
        <v>95</v>
      </c>
      <c r="N4" s="347"/>
    </row>
    <row r="5" spans="1:18" ht="16" thickBot="1" x14ac:dyDescent="0.4">
      <c r="A5" s="11">
        <v>2</v>
      </c>
      <c r="B5" s="11" t="s">
        <v>92</v>
      </c>
      <c r="C5" s="36">
        <f t="shared" ref="C5:G31" ca="1" si="1">RANDBETWEEN(0,20)</f>
        <v>10</v>
      </c>
      <c r="D5" s="36">
        <f t="shared" ca="1" si="0"/>
        <v>2</v>
      </c>
      <c r="E5" s="36">
        <f t="shared" ca="1" si="0"/>
        <v>1</v>
      </c>
      <c r="F5" s="36">
        <f t="shared" ca="1" si="0"/>
        <v>15</v>
      </c>
      <c r="G5" s="36">
        <f t="shared" ca="1" si="0"/>
        <v>11</v>
      </c>
      <c r="H5" s="229">
        <f t="shared" ref="H5:H31" ca="1" si="2">SUM(C5:G5)</f>
        <v>39</v>
      </c>
      <c r="I5" s="37">
        <f t="shared" ref="I5:I31" ca="1" si="3">RAND()*0.03+0.02</f>
        <v>3.002852208399533E-2</v>
      </c>
      <c r="J5" s="232">
        <f t="shared" ref="J5:J31" ca="1" si="4">ROUND(H5*I5,0)</f>
        <v>1</v>
      </c>
      <c r="L5" s="34"/>
      <c r="M5" s="166" t="s">
        <v>82</v>
      </c>
      <c r="N5" s="167" t="s">
        <v>96</v>
      </c>
    </row>
    <row r="6" spans="1:18" x14ac:dyDescent="0.35">
      <c r="A6" s="11">
        <v>3</v>
      </c>
      <c r="B6" s="11" t="s">
        <v>92</v>
      </c>
      <c r="C6" s="36">
        <f t="shared" ca="1" si="1"/>
        <v>20</v>
      </c>
      <c r="D6" s="36">
        <f t="shared" ca="1" si="0"/>
        <v>17</v>
      </c>
      <c r="E6" s="36">
        <f t="shared" ca="1" si="0"/>
        <v>3</v>
      </c>
      <c r="F6" s="36">
        <f t="shared" ca="1" si="0"/>
        <v>6</v>
      </c>
      <c r="G6" s="36">
        <f t="shared" ca="1" si="0"/>
        <v>7</v>
      </c>
      <c r="H6" s="229">
        <f t="shared" ca="1" si="2"/>
        <v>53</v>
      </c>
      <c r="I6" s="37">
        <f t="shared" ca="1" si="3"/>
        <v>2.281512363339849E-2</v>
      </c>
      <c r="J6" s="232">
        <f t="shared" ca="1" si="4"/>
        <v>1</v>
      </c>
      <c r="L6" s="35"/>
      <c r="M6" s="233" t="s">
        <v>91</v>
      </c>
      <c r="N6" s="234">
        <f ca="1">SUMIF(B4:B31,M6,J4:J31)</f>
        <v>8</v>
      </c>
    </row>
    <row r="7" spans="1:18" x14ac:dyDescent="0.35">
      <c r="A7" s="11">
        <v>4</v>
      </c>
      <c r="B7" s="11" t="s">
        <v>92</v>
      </c>
      <c r="C7" s="36">
        <f t="shared" ca="1" si="1"/>
        <v>13</v>
      </c>
      <c r="D7" s="36">
        <f t="shared" ca="1" si="0"/>
        <v>13</v>
      </c>
      <c r="E7" s="36">
        <f t="shared" ca="1" si="0"/>
        <v>12</v>
      </c>
      <c r="F7" s="36">
        <f t="shared" ca="1" si="0"/>
        <v>0</v>
      </c>
      <c r="G7" s="36">
        <f t="shared" ca="1" si="0"/>
        <v>4</v>
      </c>
      <c r="H7" s="229">
        <f t="shared" ca="1" si="2"/>
        <v>42</v>
      </c>
      <c r="I7" s="37">
        <f t="shared" ca="1" si="3"/>
        <v>3.6678921648190532E-2</v>
      </c>
      <c r="J7" s="232">
        <f t="shared" ca="1" si="4"/>
        <v>2</v>
      </c>
      <c r="L7" s="35"/>
      <c r="M7" s="235" t="s">
        <v>92</v>
      </c>
      <c r="N7" s="236">
        <f t="shared" ref="N7:N8" ca="1" si="5">SUMIF(B5:B32,M7,J5:J32)</f>
        <v>11</v>
      </c>
    </row>
    <row r="8" spans="1:18" x14ac:dyDescent="0.35">
      <c r="A8" s="11">
        <v>5</v>
      </c>
      <c r="B8" s="11" t="s">
        <v>94</v>
      </c>
      <c r="C8" s="36">
        <f t="shared" ca="1" si="1"/>
        <v>9</v>
      </c>
      <c r="D8" s="36">
        <f t="shared" ca="1" si="0"/>
        <v>0</v>
      </c>
      <c r="E8" s="36">
        <f t="shared" ca="1" si="0"/>
        <v>6</v>
      </c>
      <c r="F8" s="36">
        <f t="shared" ca="1" si="0"/>
        <v>10</v>
      </c>
      <c r="G8" s="36">
        <f t="shared" ca="1" si="0"/>
        <v>1</v>
      </c>
      <c r="H8" s="229">
        <f t="shared" ca="1" si="2"/>
        <v>26</v>
      </c>
      <c r="I8" s="37">
        <f t="shared" ca="1" si="3"/>
        <v>3.2015854942444709E-2</v>
      </c>
      <c r="J8" s="232">
        <f t="shared" ca="1" si="4"/>
        <v>1</v>
      </c>
      <c r="L8" s="35"/>
      <c r="M8" s="235" t="s">
        <v>94</v>
      </c>
      <c r="N8" s="236">
        <f t="shared" ca="1" si="5"/>
        <v>20</v>
      </c>
    </row>
    <row r="9" spans="1:18" ht="16" thickBot="1" x14ac:dyDescent="0.4">
      <c r="A9" s="11">
        <v>6</v>
      </c>
      <c r="B9" s="11" t="s">
        <v>94</v>
      </c>
      <c r="C9" s="36">
        <f t="shared" ca="1" si="1"/>
        <v>9</v>
      </c>
      <c r="D9" s="36">
        <f t="shared" ca="1" si="0"/>
        <v>18</v>
      </c>
      <c r="E9" s="36">
        <f t="shared" ca="1" si="0"/>
        <v>7</v>
      </c>
      <c r="F9" s="36">
        <f t="shared" ca="1" si="0"/>
        <v>18</v>
      </c>
      <c r="G9" s="36">
        <f t="shared" ca="1" si="0"/>
        <v>3</v>
      </c>
      <c r="H9" s="229">
        <f t="shared" ca="1" si="2"/>
        <v>55</v>
      </c>
      <c r="I9" s="37">
        <f t="shared" ca="1" si="3"/>
        <v>3.389637955134682E-2</v>
      </c>
      <c r="J9" s="232">
        <f t="shared" ca="1" si="4"/>
        <v>2</v>
      </c>
      <c r="L9" s="35"/>
      <c r="M9" s="237" t="s">
        <v>97</v>
      </c>
      <c r="N9" s="238">
        <f ca="1">SUMIF(B7:B34,M9,J7:J34)</f>
        <v>5</v>
      </c>
    </row>
    <row r="10" spans="1:18" x14ac:dyDescent="0.35">
      <c r="A10" s="11">
        <v>7</v>
      </c>
      <c r="B10" s="11" t="s">
        <v>92</v>
      </c>
      <c r="C10" s="36">
        <f t="shared" ca="1" si="1"/>
        <v>19</v>
      </c>
      <c r="D10" s="36">
        <f t="shared" ca="1" si="0"/>
        <v>19</v>
      </c>
      <c r="E10" s="36">
        <f t="shared" ca="1" si="0"/>
        <v>7</v>
      </c>
      <c r="F10" s="36">
        <f t="shared" ca="1" si="0"/>
        <v>14</v>
      </c>
      <c r="G10" s="36">
        <f t="shared" ca="1" si="0"/>
        <v>17</v>
      </c>
      <c r="H10" s="229">
        <f t="shared" ca="1" si="2"/>
        <v>76</v>
      </c>
      <c r="I10" s="37">
        <f t="shared" ca="1" si="3"/>
        <v>3.1123419749014898E-2</v>
      </c>
      <c r="J10" s="232">
        <f t="shared" ca="1" si="4"/>
        <v>2</v>
      </c>
      <c r="L10" s="35"/>
      <c r="N10" s="240">
        <f ca="1">SUM(N6:N9)</f>
        <v>44</v>
      </c>
    </row>
    <row r="11" spans="1:18" x14ac:dyDescent="0.35">
      <c r="A11" s="11">
        <v>8</v>
      </c>
      <c r="B11" s="11" t="s">
        <v>94</v>
      </c>
      <c r="C11" s="36">
        <f t="shared" ca="1" si="1"/>
        <v>15</v>
      </c>
      <c r="D11" s="36">
        <f t="shared" ca="1" si="0"/>
        <v>9</v>
      </c>
      <c r="E11" s="36">
        <f t="shared" ca="1" si="0"/>
        <v>11</v>
      </c>
      <c r="F11" s="36">
        <f t="shared" ca="1" si="0"/>
        <v>2</v>
      </c>
      <c r="G11" s="36">
        <f t="shared" ca="1" si="0"/>
        <v>4</v>
      </c>
      <c r="H11" s="229">
        <f t="shared" ca="1" si="2"/>
        <v>41</v>
      </c>
      <c r="I11" s="37">
        <f t="shared" ca="1" si="3"/>
        <v>3.23261853390968E-2</v>
      </c>
      <c r="J11" s="232">
        <f t="shared" ca="1" si="4"/>
        <v>1</v>
      </c>
      <c r="L11" s="35"/>
    </row>
    <row r="12" spans="1:18" x14ac:dyDescent="0.35">
      <c r="A12" s="11">
        <v>9</v>
      </c>
      <c r="B12" s="11" t="s">
        <v>94</v>
      </c>
      <c r="C12" s="36">
        <f t="shared" ca="1" si="1"/>
        <v>5</v>
      </c>
      <c r="D12" s="36">
        <f t="shared" ca="1" si="0"/>
        <v>20</v>
      </c>
      <c r="E12" s="36">
        <f t="shared" ca="1" si="0"/>
        <v>20</v>
      </c>
      <c r="F12" s="36">
        <f t="shared" ca="1" si="0"/>
        <v>14</v>
      </c>
      <c r="G12" s="36">
        <f t="shared" ca="1" si="0"/>
        <v>15</v>
      </c>
      <c r="H12" s="229">
        <f t="shared" ca="1" si="2"/>
        <v>74</v>
      </c>
      <c r="I12" s="37">
        <f t="shared" ca="1" si="3"/>
        <v>2.4377796317303215E-2</v>
      </c>
      <c r="J12" s="232">
        <f t="shared" ca="1" si="4"/>
        <v>2</v>
      </c>
      <c r="L12" s="35"/>
      <c r="Q12" s="38"/>
      <c r="R12" s="38"/>
    </row>
    <row r="13" spans="1:18" x14ac:dyDescent="0.35">
      <c r="A13" s="11">
        <v>10</v>
      </c>
      <c r="B13" s="11" t="s">
        <v>94</v>
      </c>
      <c r="C13" s="36">
        <f t="shared" ca="1" si="1"/>
        <v>2</v>
      </c>
      <c r="D13" s="36">
        <f t="shared" ca="1" si="0"/>
        <v>0</v>
      </c>
      <c r="E13" s="36">
        <f t="shared" ca="1" si="0"/>
        <v>9</v>
      </c>
      <c r="F13" s="36">
        <f t="shared" ca="1" si="0"/>
        <v>9</v>
      </c>
      <c r="G13" s="36">
        <f t="shared" ca="1" si="0"/>
        <v>8</v>
      </c>
      <c r="H13" s="229">
        <f t="shared" ca="1" si="2"/>
        <v>28</v>
      </c>
      <c r="I13" s="37">
        <f t="shared" ca="1" si="3"/>
        <v>3.6789579374951933E-2</v>
      </c>
      <c r="J13" s="232">
        <f t="shared" ca="1" si="4"/>
        <v>1</v>
      </c>
      <c r="L13" s="35"/>
      <c r="Q13" s="39"/>
    </row>
    <row r="14" spans="1:18" x14ac:dyDescent="0.35">
      <c r="A14" s="11">
        <v>11</v>
      </c>
      <c r="B14" s="11" t="s">
        <v>94</v>
      </c>
      <c r="C14" s="36">
        <f t="shared" ca="1" si="1"/>
        <v>1</v>
      </c>
      <c r="D14" s="36">
        <f t="shared" ca="1" si="0"/>
        <v>8</v>
      </c>
      <c r="E14" s="36">
        <f t="shared" ca="1" si="0"/>
        <v>5</v>
      </c>
      <c r="F14" s="36">
        <f t="shared" ca="1" si="0"/>
        <v>18</v>
      </c>
      <c r="G14" s="36">
        <f t="shared" ca="1" si="0"/>
        <v>13</v>
      </c>
      <c r="H14" s="229">
        <f t="shared" ca="1" si="2"/>
        <v>45</v>
      </c>
      <c r="I14" s="37">
        <f t="shared" ca="1" si="3"/>
        <v>4.9807226130867847E-2</v>
      </c>
      <c r="J14" s="232">
        <f t="shared" ca="1" si="4"/>
        <v>2</v>
      </c>
      <c r="L14" s="34"/>
    </row>
    <row r="15" spans="1:18" x14ac:dyDescent="0.35">
      <c r="A15" s="11">
        <v>12</v>
      </c>
      <c r="B15" s="11" t="s">
        <v>94</v>
      </c>
      <c r="C15" s="36">
        <f t="shared" ca="1" si="1"/>
        <v>10</v>
      </c>
      <c r="D15" s="36">
        <f t="shared" ca="1" si="0"/>
        <v>13</v>
      </c>
      <c r="E15" s="36">
        <f t="shared" ca="1" si="0"/>
        <v>6</v>
      </c>
      <c r="F15" s="36">
        <f t="shared" ca="1" si="0"/>
        <v>18</v>
      </c>
      <c r="G15" s="36">
        <f t="shared" ca="1" si="0"/>
        <v>20</v>
      </c>
      <c r="H15" s="229">
        <f t="shared" ca="1" si="2"/>
        <v>67</v>
      </c>
      <c r="I15" s="37">
        <f t="shared" ca="1" si="3"/>
        <v>2.846766918303319E-2</v>
      </c>
      <c r="J15" s="232">
        <f t="shared" ca="1" si="4"/>
        <v>2</v>
      </c>
    </row>
    <row r="16" spans="1:18" x14ac:dyDescent="0.35">
      <c r="A16" s="11">
        <v>13</v>
      </c>
      <c r="B16" s="11" t="s">
        <v>91</v>
      </c>
      <c r="C16" s="36">
        <f t="shared" ca="1" si="1"/>
        <v>20</v>
      </c>
      <c r="D16" s="36">
        <f t="shared" ca="1" si="0"/>
        <v>7</v>
      </c>
      <c r="E16" s="36">
        <f t="shared" ca="1" si="0"/>
        <v>12</v>
      </c>
      <c r="F16" s="36">
        <f t="shared" ca="1" si="0"/>
        <v>20</v>
      </c>
      <c r="G16" s="36">
        <f t="shared" ca="1" si="0"/>
        <v>6</v>
      </c>
      <c r="H16" s="229">
        <f t="shared" ca="1" si="2"/>
        <v>65</v>
      </c>
      <c r="I16" s="37">
        <f t="shared" ca="1" si="3"/>
        <v>4.0905349272903804E-2</v>
      </c>
      <c r="J16" s="232">
        <f t="shared" ca="1" si="4"/>
        <v>3</v>
      </c>
    </row>
    <row r="17" spans="1:13" x14ac:dyDescent="0.35">
      <c r="A17" s="11">
        <v>14</v>
      </c>
      <c r="B17" s="11" t="s">
        <v>94</v>
      </c>
      <c r="C17" s="36">
        <f t="shared" ca="1" si="1"/>
        <v>10</v>
      </c>
      <c r="D17" s="36">
        <f t="shared" ca="1" si="0"/>
        <v>3</v>
      </c>
      <c r="E17" s="36">
        <f t="shared" ca="1" si="0"/>
        <v>2</v>
      </c>
      <c r="F17" s="36">
        <f t="shared" ca="1" si="0"/>
        <v>4</v>
      </c>
      <c r="G17" s="36">
        <f t="shared" ca="1" si="0"/>
        <v>6</v>
      </c>
      <c r="H17" s="229">
        <f t="shared" ca="1" si="2"/>
        <v>25</v>
      </c>
      <c r="I17" s="37">
        <f t="shared" ca="1" si="3"/>
        <v>3.3520609308533289E-2</v>
      </c>
      <c r="J17" s="232">
        <f t="shared" ca="1" si="4"/>
        <v>1</v>
      </c>
    </row>
    <row r="18" spans="1:13" x14ac:dyDescent="0.35">
      <c r="A18" s="11">
        <v>15</v>
      </c>
      <c r="B18" s="11" t="s">
        <v>97</v>
      </c>
      <c r="C18" s="36">
        <f t="shared" ca="1" si="1"/>
        <v>6</v>
      </c>
      <c r="D18" s="36">
        <f t="shared" ca="1" si="0"/>
        <v>2</v>
      </c>
      <c r="E18" s="36">
        <f t="shared" ca="1" si="0"/>
        <v>20</v>
      </c>
      <c r="F18" s="36">
        <f t="shared" ca="1" si="0"/>
        <v>7</v>
      </c>
      <c r="G18" s="36">
        <f t="shared" ca="1" si="0"/>
        <v>13</v>
      </c>
      <c r="H18" s="229">
        <f t="shared" ca="1" si="2"/>
        <v>48</v>
      </c>
      <c r="I18" s="37">
        <f t="shared" ca="1" si="3"/>
        <v>3.2508093937835943E-2</v>
      </c>
      <c r="J18" s="232">
        <f t="shared" ca="1" si="4"/>
        <v>2</v>
      </c>
    </row>
    <row r="19" spans="1:13" x14ac:dyDescent="0.35">
      <c r="A19" s="11">
        <v>16</v>
      </c>
      <c r="B19" s="11" t="s">
        <v>94</v>
      </c>
      <c r="C19" s="36">
        <f t="shared" ca="1" si="1"/>
        <v>1</v>
      </c>
      <c r="D19" s="36">
        <f t="shared" ca="1" si="0"/>
        <v>10</v>
      </c>
      <c r="E19" s="36">
        <f t="shared" ca="1" si="0"/>
        <v>18</v>
      </c>
      <c r="F19" s="36">
        <f t="shared" ca="1" si="0"/>
        <v>2</v>
      </c>
      <c r="G19" s="36">
        <f t="shared" ca="1" si="0"/>
        <v>15</v>
      </c>
      <c r="H19" s="229">
        <f t="shared" ca="1" si="2"/>
        <v>46</v>
      </c>
      <c r="I19" s="37">
        <f t="shared" ca="1" si="3"/>
        <v>2.7276152816735844E-2</v>
      </c>
      <c r="J19" s="232">
        <f t="shared" ca="1" si="4"/>
        <v>1</v>
      </c>
    </row>
    <row r="20" spans="1:13" x14ac:dyDescent="0.35">
      <c r="A20" s="11">
        <v>17</v>
      </c>
      <c r="B20" s="11" t="s">
        <v>91</v>
      </c>
      <c r="C20" s="36">
        <f t="shared" ca="1" si="1"/>
        <v>3</v>
      </c>
      <c r="D20" s="36">
        <f t="shared" ca="1" si="1"/>
        <v>13</v>
      </c>
      <c r="E20" s="36">
        <f t="shared" ca="1" si="1"/>
        <v>6</v>
      </c>
      <c r="F20" s="36">
        <f t="shared" ca="1" si="1"/>
        <v>8</v>
      </c>
      <c r="G20" s="36">
        <f t="shared" ca="1" si="1"/>
        <v>8</v>
      </c>
      <c r="H20" s="229">
        <f t="shared" ca="1" si="2"/>
        <v>38</v>
      </c>
      <c r="I20" s="37">
        <f t="shared" ca="1" si="3"/>
        <v>4.2768659970251352E-2</v>
      </c>
      <c r="J20" s="232">
        <f t="shared" ca="1" si="4"/>
        <v>2</v>
      </c>
    </row>
    <row r="21" spans="1:13" x14ac:dyDescent="0.35">
      <c r="A21" s="11">
        <v>18</v>
      </c>
      <c r="B21" s="11" t="s">
        <v>94</v>
      </c>
      <c r="C21" s="36">
        <f t="shared" ca="1" si="1"/>
        <v>14</v>
      </c>
      <c r="D21" s="36">
        <f t="shared" ca="1" si="1"/>
        <v>19</v>
      </c>
      <c r="E21" s="36">
        <f t="shared" ca="1" si="1"/>
        <v>3</v>
      </c>
      <c r="F21" s="36">
        <f t="shared" ca="1" si="1"/>
        <v>5</v>
      </c>
      <c r="G21" s="36">
        <f t="shared" ca="1" si="1"/>
        <v>16</v>
      </c>
      <c r="H21" s="229">
        <f t="shared" ca="1" si="2"/>
        <v>57</v>
      </c>
      <c r="I21" s="37">
        <f t="shared" ca="1" si="3"/>
        <v>2.3271493595826559E-2</v>
      </c>
      <c r="J21" s="232">
        <f t="shared" ca="1" si="4"/>
        <v>1</v>
      </c>
    </row>
    <row r="22" spans="1:13" x14ac:dyDescent="0.35">
      <c r="A22" s="11">
        <v>19</v>
      </c>
      <c r="B22" s="11" t="s">
        <v>94</v>
      </c>
      <c r="C22" s="36">
        <f t="shared" ca="1" si="1"/>
        <v>15</v>
      </c>
      <c r="D22" s="36">
        <f t="shared" ca="1" si="1"/>
        <v>7</v>
      </c>
      <c r="E22" s="36">
        <f t="shared" ca="1" si="1"/>
        <v>1</v>
      </c>
      <c r="F22" s="36">
        <f t="shared" ca="1" si="1"/>
        <v>18</v>
      </c>
      <c r="G22" s="36">
        <f t="shared" ca="1" si="1"/>
        <v>2</v>
      </c>
      <c r="H22" s="229">
        <f t="shared" ca="1" si="2"/>
        <v>43</v>
      </c>
      <c r="I22" s="37">
        <f t="shared" ca="1" si="3"/>
        <v>4.4193239988373087E-2</v>
      </c>
      <c r="J22" s="232">
        <f t="shared" ca="1" si="4"/>
        <v>2</v>
      </c>
      <c r="M22" s="40"/>
    </row>
    <row r="23" spans="1:13" x14ac:dyDescent="0.35">
      <c r="A23" s="11">
        <v>20</v>
      </c>
      <c r="B23" s="11" t="s">
        <v>97</v>
      </c>
      <c r="C23" s="36">
        <f t="shared" ca="1" si="1"/>
        <v>5</v>
      </c>
      <c r="D23" s="36">
        <f t="shared" ca="1" si="1"/>
        <v>2</v>
      </c>
      <c r="E23" s="36">
        <f t="shared" ca="1" si="1"/>
        <v>11</v>
      </c>
      <c r="F23" s="36">
        <f t="shared" ca="1" si="1"/>
        <v>6</v>
      </c>
      <c r="G23" s="36">
        <f t="shared" ca="1" si="1"/>
        <v>8</v>
      </c>
      <c r="H23" s="229">
        <f t="shared" ca="1" si="2"/>
        <v>32</v>
      </c>
      <c r="I23" s="37">
        <f t="shared" ca="1" si="3"/>
        <v>3.1232798708767738E-2</v>
      </c>
      <c r="J23" s="232">
        <f t="shared" ca="1" si="4"/>
        <v>1</v>
      </c>
      <c r="M23" s="40"/>
    </row>
    <row r="24" spans="1:13" x14ac:dyDescent="0.35">
      <c r="A24" s="11">
        <v>21</v>
      </c>
      <c r="B24" s="11" t="s">
        <v>91</v>
      </c>
      <c r="C24" s="36">
        <f t="shared" ca="1" si="1"/>
        <v>8</v>
      </c>
      <c r="D24" s="36">
        <f t="shared" ca="1" si="1"/>
        <v>12</v>
      </c>
      <c r="E24" s="36">
        <f t="shared" ca="1" si="1"/>
        <v>4</v>
      </c>
      <c r="F24" s="36">
        <f t="shared" ca="1" si="1"/>
        <v>6</v>
      </c>
      <c r="G24" s="36">
        <f t="shared" ca="1" si="1"/>
        <v>15</v>
      </c>
      <c r="H24" s="229">
        <f t="shared" ca="1" si="2"/>
        <v>45</v>
      </c>
      <c r="I24" s="37">
        <f t="shared" ca="1" si="3"/>
        <v>2.2037160211302011E-2</v>
      </c>
      <c r="J24" s="232">
        <f t="shared" ca="1" si="4"/>
        <v>1</v>
      </c>
    </row>
    <row r="25" spans="1:13" x14ac:dyDescent="0.35">
      <c r="A25" s="11">
        <v>22</v>
      </c>
      <c r="B25" s="11" t="s">
        <v>92</v>
      </c>
      <c r="C25" s="36">
        <f t="shared" ca="1" si="1"/>
        <v>8</v>
      </c>
      <c r="D25" s="36">
        <f t="shared" ca="1" si="1"/>
        <v>16</v>
      </c>
      <c r="E25" s="36">
        <f t="shared" ca="1" si="1"/>
        <v>17</v>
      </c>
      <c r="F25" s="36">
        <f t="shared" ca="1" si="1"/>
        <v>7</v>
      </c>
      <c r="G25" s="36">
        <f t="shared" ca="1" si="1"/>
        <v>11</v>
      </c>
      <c r="H25" s="229">
        <f t="shared" ca="1" si="2"/>
        <v>59</v>
      </c>
      <c r="I25" s="37">
        <f t="shared" ca="1" si="3"/>
        <v>3.2580035556148731E-2</v>
      </c>
      <c r="J25" s="232">
        <f t="shared" ca="1" si="4"/>
        <v>2</v>
      </c>
      <c r="M25" s="40"/>
    </row>
    <row r="26" spans="1:13" x14ac:dyDescent="0.35">
      <c r="A26" s="11">
        <v>23</v>
      </c>
      <c r="B26" s="11" t="s">
        <v>94</v>
      </c>
      <c r="C26" s="36">
        <f t="shared" ca="1" si="1"/>
        <v>11</v>
      </c>
      <c r="D26" s="36">
        <f t="shared" ca="1" si="1"/>
        <v>13</v>
      </c>
      <c r="E26" s="36">
        <f t="shared" ca="1" si="1"/>
        <v>4</v>
      </c>
      <c r="F26" s="36">
        <f t="shared" ca="1" si="1"/>
        <v>5</v>
      </c>
      <c r="G26" s="36">
        <f t="shared" ca="1" si="1"/>
        <v>17</v>
      </c>
      <c r="H26" s="229">
        <f t="shared" ca="1" si="2"/>
        <v>50</v>
      </c>
      <c r="I26" s="37">
        <f t="shared" ca="1" si="3"/>
        <v>3.9493184462148036E-2</v>
      </c>
      <c r="J26" s="232">
        <f t="shared" ca="1" si="4"/>
        <v>2</v>
      </c>
    </row>
    <row r="27" spans="1:13" x14ac:dyDescent="0.35">
      <c r="A27" s="11">
        <v>24</v>
      </c>
      <c r="B27" s="11" t="s">
        <v>94</v>
      </c>
      <c r="C27" s="36">
        <f t="shared" ca="1" si="1"/>
        <v>4</v>
      </c>
      <c r="D27" s="36">
        <f t="shared" ca="1" si="1"/>
        <v>14</v>
      </c>
      <c r="E27" s="36">
        <f t="shared" ca="1" si="1"/>
        <v>14</v>
      </c>
      <c r="F27" s="36">
        <f t="shared" ca="1" si="1"/>
        <v>6</v>
      </c>
      <c r="G27" s="36">
        <f t="shared" ca="1" si="1"/>
        <v>8</v>
      </c>
      <c r="H27" s="229">
        <f t="shared" ca="1" si="2"/>
        <v>46</v>
      </c>
      <c r="I27" s="37">
        <f t="shared" ca="1" si="3"/>
        <v>3.3875935725133761E-2</v>
      </c>
      <c r="J27" s="232">
        <f t="shared" ca="1" si="4"/>
        <v>2</v>
      </c>
      <c r="M27" s="40"/>
    </row>
    <row r="28" spans="1:13" x14ac:dyDescent="0.35">
      <c r="A28" s="11">
        <v>25</v>
      </c>
      <c r="B28" s="11" t="s">
        <v>97</v>
      </c>
      <c r="C28" s="36">
        <f t="shared" ca="1" si="1"/>
        <v>5</v>
      </c>
      <c r="D28" s="36">
        <f t="shared" ca="1" si="1"/>
        <v>11</v>
      </c>
      <c r="E28" s="36">
        <f t="shared" ca="1" si="1"/>
        <v>11</v>
      </c>
      <c r="F28" s="36">
        <f t="shared" ca="1" si="1"/>
        <v>10</v>
      </c>
      <c r="G28" s="36">
        <f t="shared" ca="1" si="1"/>
        <v>5</v>
      </c>
      <c r="H28" s="229">
        <f t="shared" ca="1" si="2"/>
        <v>42</v>
      </c>
      <c r="I28" s="37">
        <f t="shared" ca="1" si="3"/>
        <v>4.1845583510675133E-2</v>
      </c>
      <c r="J28" s="232">
        <f t="shared" ca="1" si="4"/>
        <v>2</v>
      </c>
    </row>
    <row r="29" spans="1:13" x14ac:dyDescent="0.35">
      <c r="A29" s="11">
        <v>26</v>
      </c>
      <c r="B29" s="11" t="s">
        <v>92</v>
      </c>
      <c r="C29" s="36">
        <f t="shared" ca="1" si="1"/>
        <v>12</v>
      </c>
      <c r="D29" s="36">
        <f t="shared" ca="1" si="1"/>
        <v>16</v>
      </c>
      <c r="E29" s="36">
        <f t="shared" ca="1" si="1"/>
        <v>7</v>
      </c>
      <c r="F29" s="36">
        <f t="shared" ca="1" si="1"/>
        <v>7</v>
      </c>
      <c r="G29" s="36">
        <f t="shared" ca="1" si="1"/>
        <v>6</v>
      </c>
      <c r="H29" s="229">
        <f t="shared" ca="1" si="2"/>
        <v>48</v>
      </c>
      <c r="I29" s="37">
        <f t="shared" ca="1" si="3"/>
        <v>2.0993891265034884E-2</v>
      </c>
      <c r="J29" s="232">
        <f t="shared" ca="1" si="4"/>
        <v>1</v>
      </c>
    </row>
    <row r="30" spans="1:13" x14ac:dyDescent="0.35">
      <c r="A30" s="11">
        <v>27</v>
      </c>
      <c r="B30" s="11" t="s">
        <v>92</v>
      </c>
      <c r="C30" s="36">
        <f t="shared" ca="1" si="1"/>
        <v>9</v>
      </c>
      <c r="D30" s="36">
        <f t="shared" ca="1" si="1"/>
        <v>2</v>
      </c>
      <c r="E30" s="36">
        <f t="shared" ca="1" si="1"/>
        <v>9</v>
      </c>
      <c r="F30" s="36">
        <f t="shared" ca="1" si="1"/>
        <v>10</v>
      </c>
      <c r="G30" s="36">
        <f t="shared" ca="1" si="1"/>
        <v>1</v>
      </c>
      <c r="H30" s="229">
        <f t="shared" ca="1" si="2"/>
        <v>31</v>
      </c>
      <c r="I30" s="37">
        <f t="shared" ca="1" si="3"/>
        <v>2.1180363907396044E-2</v>
      </c>
      <c r="J30" s="232">
        <f t="shared" ca="1" si="4"/>
        <v>1</v>
      </c>
    </row>
    <row r="31" spans="1:13" x14ac:dyDescent="0.35">
      <c r="A31" s="11">
        <v>28</v>
      </c>
      <c r="B31" s="11" t="s">
        <v>92</v>
      </c>
      <c r="C31" s="36">
        <f t="shared" ca="1" si="1"/>
        <v>11</v>
      </c>
      <c r="D31" s="36">
        <f t="shared" ca="1" si="1"/>
        <v>2</v>
      </c>
      <c r="E31" s="36">
        <f t="shared" ca="1" si="1"/>
        <v>14</v>
      </c>
      <c r="F31" s="36">
        <f t="shared" ca="1" si="1"/>
        <v>5</v>
      </c>
      <c r="G31" s="36">
        <f t="shared" ca="1" si="1"/>
        <v>3</v>
      </c>
      <c r="H31" s="229">
        <f t="shared" ca="1" si="2"/>
        <v>35</v>
      </c>
      <c r="I31" s="37">
        <f t="shared" ca="1" si="3"/>
        <v>4.1363652889006376E-2</v>
      </c>
      <c r="J31" s="232">
        <f t="shared" ca="1" si="4"/>
        <v>1</v>
      </c>
    </row>
    <row r="32" spans="1:13" x14ac:dyDescent="0.35">
      <c r="G32" s="33"/>
      <c r="H32" s="228">
        <f ca="1">AVERAGE(H4:H31)</f>
        <v>46.785714285714285</v>
      </c>
      <c r="I32" s="230">
        <f ca="1">AVERAGE(I4:I31)</f>
        <v>3.2830015489063627E-2</v>
      </c>
      <c r="J32" s="239">
        <f ca="1">SUM(J4:J31)</f>
        <v>44</v>
      </c>
    </row>
    <row r="33" spans="7:10" x14ac:dyDescent="0.35">
      <c r="G33" s="41" t="s">
        <v>165</v>
      </c>
      <c r="H33" s="42">
        <v>50</v>
      </c>
      <c r="I33" s="231">
        <v>3.5000000000000003E-2</v>
      </c>
      <c r="J33" s="232">
        <f>A31*H33*I33</f>
        <v>49.000000000000007</v>
      </c>
    </row>
  </sheetData>
  <mergeCells count="3">
    <mergeCell ref="A1:G1"/>
    <mergeCell ref="A2:G2"/>
    <mergeCell ref="M4:N4"/>
  </mergeCells>
  <pageMargins left="0.7" right="0.7" top="0.75" bottom="0.75" header="0.3" footer="0.3"/>
  <pageSetup orientation="portrait" horizontalDpi="4294967292" verticalDpi="429496729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S33"/>
  <sheetViews>
    <sheetView topLeftCell="C25" workbookViewId="0">
      <selection activeCell="M22" sqref="M22"/>
    </sheetView>
  </sheetViews>
  <sheetFormatPr defaultColWidth="10.83203125" defaultRowHeight="15.5" x14ac:dyDescent="0.35"/>
  <cols>
    <col min="1" max="1" width="5.33203125" style="33" customWidth="1"/>
    <col min="2" max="2" width="13" style="33" customWidth="1"/>
    <col min="3" max="3" width="13.6640625" style="33" bestFit="1" customWidth="1"/>
    <col min="4" max="5" width="9.83203125" style="33" customWidth="1"/>
    <col min="6" max="6" width="8.6640625" style="33" customWidth="1"/>
    <col min="7" max="7" width="8.6640625" style="41" customWidth="1"/>
    <col min="8" max="8" width="11.33203125" style="42" bestFit="1" customWidth="1"/>
    <col min="9" max="9" width="13.6640625" style="33" bestFit="1" customWidth="1"/>
    <col min="10" max="10" width="10.1640625" style="33" bestFit="1" customWidth="1"/>
    <col min="11" max="12" width="3.6640625" style="33" customWidth="1"/>
    <col min="13" max="13" width="12.1640625" style="33" customWidth="1"/>
    <col min="14" max="14" width="19.83203125" style="33" customWidth="1"/>
    <col min="15" max="15" width="11.83203125" style="33" bestFit="1" customWidth="1"/>
    <col min="16" max="16" width="10.1640625" style="33" bestFit="1" customWidth="1"/>
    <col min="17" max="19" width="10.83203125" style="33"/>
    <col min="20" max="16384" width="10.83203125" style="13"/>
  </cols>
  <sheetData>
    <row r="1" spans="1:18" ht="23" customHeight="1" x14ac:dyDescent="0.35">
      <c r="A1" s="340" t="s">
        <v>75</v>
      </c>
      <c r="B1" s="341"/>
      <c r="C1" s="341"/>
      <c r="D1" s="341"/>
      <c r="E1" s="341"/>
      <c r="F1" s="341"/>
      <c r="G1" s="342"/>
      <c r="H1" s="160" t="s">
        <v>76</v>
      </c>
      <c r="I1" s="161" t="s">
        <v>77</v>
      </c>
      <c r="J1" s="162"/>
      <c r="L1" s="34"/>
    </row>
    <row r="2" spans="1:18" ht="29" customHeight="1" x14ac:dyDescent="0.35">
      <c r="A2" s="343" t="s">
        <v>78</v>
      </c>
      <c r="B2" s="344"/>
      <c r="C2" s="344"/>
      <c r="D2" s="344"/>
      <c r="E2" s="344"/>
      <c r="F2" s="344"/>
      <c r="G2" s="345"/>
      <c r="H2" s="163" t="s">
        <v>79</v>
      </c>
      <c r="I2" s="164" t="s">
        <v>80</v>
      </c>
      <c r="J2" s="164" t="s">
        <v>76</v>
      </c>
      <c r="L2" s="34"/>
    </row>
    <row r="3" spans="1:18" ht="31" x14ac:dyDescent="0.35">
      <c r="A3" s="156" t="s">
        <v>81</v>
      </c>
      <c r="B3" s="156" t="s">
        <v>82</v>
      </c>
      <c r="C3" s="156" t="s">
        <v>83</v>
      </c>
      <c r="D3" s="156" t="s">
        <v>84</v>
      </c>
      <c r="E3" s="156" t="s">
        <v>85</v>
      </c>
      <c r="F3" s="156" t="s">
        <v>86</v>
      </c>
      <c r="G3" s="156" t="s">
        <v>87</v>
      </c>
      <c r="H3" s="157" t="s">
        <v>88</v>
      </c>
      <c r="I3" s="158" t="s">
        <v>89</v>
      </c>
      <c r="J3" s="159" t="s">
        <v>90</v>
      </c>
      <c r="L3" s="35"/>
    </row>
    <row r="4" spans="1:18" x14ac:dyDescent="0.35">
      <c r="A4" s="11">
        <v>1</v>
      </c>
      <c r="B4" s="11" t="s">
        <v>91</v>
      </c>
      <c r="C4" s="36">
        <f ca="1">RANDBETWEEN(0,20)</f>
        <v>14</v>
      </c>
      <c r="D4" s="36">
        <f t="shared" ref="D4:G19" ca="1" si="0">RANDBETWEEN(0,20)</f>
        <v>6</v>
      </c>
      <c r="E4" s="36">
        <f t="shared" ca="1" si="0"/>
        <v>15</v>
      </c>
      <c r="F4" s="36">
        <f t="shared" ca="1" si="0"/>
        <v>13</v>
      </c>
      <c r="G4" s="36">
        <f t="shared" ca="1" si="0"/>
        <v>17</v>
      </c>
      <c r="H4" s="229">
        <f ca="1">SUM(C4:G4)</f>
        <v>65</v>
      </c>
      <c r="I4" s="37">
        <f ca="1">RAND()*0.03+0.02</f>
        <v>3.769726550810807E-2</v>
      </c>
      <c r="J4" s="232">
        <f ca="1">ROUND(H4*I4,0)</f>
        <v>2</v>
      </c>
      <c r="L4" s="35"/>
      <c r="M4" s="346" t="s">
        <v>95</v>
      </c>
      <c r="N4" s="347"/>
    </row>
    <row r="5" spans="1:18" ht="16" thickBot="1" x14ac:dyDescent="0.4">
      <c r="A5" s="11">
        <v>2</v>
      </c>
      <c r="B5" s="11" t="s">
        <v>92</v>
      </c>
      <c r="C5" s="36">
        <f t="shared" ref="C5:G31" ca="1" si="1">RANDBETWEEN(0,20)</f>
        <v>15</v>
      </c>
      <c r="D5" s="36">
        <f t="shared" ca="1" si="0"/>
        <v>18</v>
      </c>
      <c r="E5" s="36">
        <f t="shared" ca="1" si="0"/>
        <v>15</v>
      </c>
      <c r="F5" s="36">
        <f t="shared" ca="1" si="0"/>
        <v>12</v>
      </c>
      <c r="G5" s="36">
        <f t="shared" ca="1" si="0"/>
        <v>14</v>
      </c>
      <c r="H5" s="229">
        <f t="shared" ref="H5:H31" ca="1" si="2">SUM(C5:G5)</f>
        <v>74</v>
      </c>
      <c r="I5" s="37">
        <f t="shared" ref="I5:I31" ca="1" si="3">RAND()*0.03+0.02</f>
        <v>4.0208901690018867E-2</v>
      </c>
      <c r="J5" s="232">
        <f t="shared" ref="J5:J31" ca="1" si="4">ROUND(H5*I5,0)</f>
        <v>3</v>
      </c>
      <c r="L5" s="34"/>
      <c r="M5" s="166" t="s">
        <v>82</v>
      </c>
      <c r="N5" s="167" t="s">
        <v>96</v>
      </c>
    </row>
    <row r="6" spans="1:18" x14ac:dyDescent="0.35">
      <c r="A6" s="11">
        <v>3</v>
      </c>
      <c r="B6" s="11" t="s">
        <v>92</v>
      </c>
      <c r="C6" s="36">
        <f t="shared" ca="1" si="1"/>
        <v>7</v>
      </c>
      <c r="D6" s="36">
        <f t="shared" ca="1" si="0"/>
        <v>8</v>
      </c>
      <c r="E6" s="36">
        <f t="shared" ca="1" si="0"/>
        <v>8</v>
      </c>
      <c r="F6" s="36">
        <f t="shared" ca="1" si="0"/>
        <v>0</v>
      </c>
      <c r="G6" s="36">
        <f t="shared" ca="1" si="0"/>
        <v>3</v>
      </c>
      <c r="H6" s="229">
        <f t="shared" ca="1" si="2"/>
        <v>26</v>
      </c>
      <c r="I6" s="37">
        <f t="shared" ca="1" si="3"/>
        <v>2.9593128428515532E-2</v>
      </c>
      <c r="J6" s="232">
        <f t="shared" ca="1" si="4"/>
        <v>1</v>
      </c>
      <c r="L6" s="35"/>
      <c r="M6" s="233" t="s">
        <v>91</v>
      </c>
      <c r="N6" s="234">
        <f ca="1">SUMIF(B4:B31,M6,J4:J31)</f>
        <v>7</v>
      </c>
    </row>
    <row r="7" spans="1:18" x14ac:dyDescent="0.35">
      <c r="A7" s="11">
        <v>4</v>
      </c>
      <c r="B7" s="11" t="s">
        <v>92</v>
      </c>
      <c r="C7" s="36">
        <f t="shared" ca="1" si="1"/>
        <v>13</v>
      </c>
      <c r="D7" s="36">
        <f t="shared" ca="1" si="0"/>
        <v>16</v>
      </c>
      <c r="E7" s="36">
        <f t="shared" ca="1" si="0"/>
        <v>16</v>
      </c>
      <c r="F7" s="36">
        <f t="shared" ca="1" si="0"/>
        <v>17</v>
      </c>
      <c r="G7" s="36">
        <f t="shared" ca="1" si="0"/>
        <v>3</v>
      </c>
      <c r="H7" s="229">
        <f t="shared" ca="1" si="2"/>
        <v>65</v>
      </c>
      <c r="I7" s="37">
        <f t="shared" ca="1" si="3"/>
        <v>4.2575430217539734E-2</v>
      </c>
      <c r="J7" s="232">
        <f t="shared" ca="1" si="4"/>
        <v>3</v>
      </c>
      <c r="L7" s="35"/>
      <c r="M7" s="235" t="s">
        <v>92</v>
      </c>
      <c r="N7" s="236">
        <f t="shared" ref="N7:N9" ca="1" si="5">SUMIF(B5:B32,M7,J5:J32)</f>
        <v>14</v>
      </c>
    </row>
    <row r="8" spans="1:18" x14ac:dyDescent="0.35">
      <c r="A8" s="11">
        <v>5</v>
      </c>
      <c r="B8" s="11" t="s">
        <v>94</v>
      </c>
      <c r="C8" s="36">
        <f t="shared" ca="1" si="1"/>
        <v>9</v>
      </c>
      <c r="D8" s="36">
        <f t="shared" ca="1" si="0"/>
        <v>6</v>
      </c>
      <c r="E8" s="36">
        <f t="shared" ca="1" si="0"/>
        <v>9</v>
      </c>
      <c r="F8" s="36">
        <f t="shared" ca="1" si="0"/>
        <v>7</v>
      </c>
      <c r="G8" s="36">
        <f t="shared" ca="1" si="0"/>
        <v>0</v>
      </c>
      <c r="H8" s="229">
        <f t="shared" ca="1" si="2"/>
        <v>31</v>
      </c>
      <c r="I8" s="37">
        <f t="shared" ca="1" si="3"/>
        <v>2.6423556895621397E-2</v>
      </c>
      <c r="J8" s="232">
        <f t="shared" ca="1" si="4"/>
        <v>1</v>
      </c>
      <c r="L8" s="35"/>
      <c r="M8" s="235" t="s">
        <v>94</v>
      </c>
      <c r="N8" s="236">
        <f t="shared" ca="1" si="5"/>
        <v>24</v>
      </c>
    </row>
    <row r="9" spans="1:18" ht="16" thickBot="1" x14ac:dyDescent="0.4">
      <c r="A9" s="11">
        <v>6</v>
      </c>
      <c r="B9" s="11" t="s">
        <v>94</v>
      </c>
      <c r="C9" s="36">
        <f t="shared" ca="1" si="1"/>
        <v>15</v>
      </c>
      <c r="D9" s="36">
        <f t="shared" ca="1" si="0"/>
        <v>16</v>
      </c>
      <c r="E9" s="36">
        <f t="shared" ca="1" si="0"/>
        <v>18</v>
      </c>
      <c r="F9" s="36">
        <f t="shared" ca="1" si="0"/>
        <v>18</v>
      </c>
      <c r="G9" s="36">
        <f t="shared" ca="1" si="0"/>
        <v>4</v>
      </c>
      <c r="H9" s="229">
        <f t="shared" ca="1" si="2"/>
        <v>71</v>
      </c>
      <c r="I9" s="37">
        <f t="shared" ca="1" si="3"/>
        <v>3.6500498447280247E-2</v>
      </c>
      <c r="J9" s="232">
        <f t="shared" ca="1" si="4"/>
        <v>3</v>
      </c>
      <c r="L9" s="35"/>
      <c r="M9" s="237" t="s">
        <v>97</v>
      </c>
      <c r="N9" s="238">
        <f t="shared" ca="1" si="5"/>
        <v>5</v>
      </c>
    </row>
    <row r="10" spans="1:18" x14ac:dyDescent="0.35">
      <c r="A10" s="11">
        <v>7</v>
      </c>
      <c r="B10" s="11" t="s">
        <v>92</v>
      </c>
      <c r="C10" s="36">
        <f t="shared" ca="1" si="1"/>
        <v>9</v>
      </c>
      <c r="D10" s="36">
        <f t="shared" ca="1" si="0"/>
        <v>14</v>
      </c>
      <c r="E10" s="36">
        <f t="shared" ca="1" si="0"/>
        <v>10</v>
      </c>
      <c r="F10" s="36">
        <f t="shared" ca="1" si="0"/>
        <v>16</v>
      </c>
      <c r="G10" s="36">
        <f t="shared" ca="1" si="0"/>
        <v>2</v>
      </c>
      <c r="H10" s="229">
        <f t="shared" ca="1" si="2"/>
        <v>51</v>
      </c>
      <c r="I10" s="37">
        <f t="shared" ca="1" si="3"/>
        <v>3.086245505023379E-2</v>
      </c>
      <c r="J10" s="232">
        <f t="shared" ca="1" si="4"/>
        <v>2</v>
      </c>
      <c r="L10" s="35"/>
      <c r="N10" s="241">
        <f ca="1">SUM(N6:N9)</f>
        <v>50</v>
      </c>
    </row>
    <row r="11" spans="1:18" x14ac:dyDescent="0.35">
      <c r="A11" s="11">
        <v>8</v>
      </c>
      <c r="B11" s="11" t="s">
        <v>94</v>
      </c>
      <c r="C11" s="36">
        <f t="shared" ca="1" si="1"/>
        <v>4</v>
      </c>
      <c r="D11" s="36">
        <f t="shared" ca="1" si="0"/>
        <v>9</v>
      </c>
      <c r="E11" s="36">
        <f t="shared" ca="1" si="0"/>
        <v>7</v>
      </c>
      <c r="F11" s="36">
        <f t="shared" ca="1" si="0"/>
        <v>12</v>
      </c>
      <c r="G11" s="36">
        <f t="shared" ca="1" si="0"/>
        <v>1</v>
      </c>
      <c r="H11" s="229">
        <f t="shared" ca="1" si="2"/>
        <v>33</v>
      </c>
      <c r="I11" s="37">
        <f t="shared" ca="1" si="3"/>
        <v>4.1097533009924622E-2</v>
      </c>
      <c r="J11" s="232">
        <f t="shared" ca="1" si="4"/>
        <v>1</v>
      </c>
      <c r="L11" s="35"/>
    </row>
    <row r="12" spans="1:18" x14ac:dyDescent="0.35">
      <c r="A12" s="11">
        <v>9</v>
      </c>
      <c r="B12" s="11" t="s">
        <v>94</v>
      </c>
      <c r="C12" s="36">
        <f t="shared" ca="1" si="1"/>
        <v>9</v>
      </c>
      <c r="D12" s="36">
        <f t="shared" ca="1" si="0"/>
        <v>6</v>
      </c>
      <c r="E12" s="36">
        <f t="shared" ca="1" si="0"/>
        <v>7</v>
      </c>
      <c r="F12" s="36">
        <f t="shared" ca="1" si="0"/>
        <v>15</v>
      </c>
      <c r="G12" s="36">
        <f t="shared" ca="1" si="0"/>
        <v>19</v>
      </c>
      <c r="H12" s="229">
        <f t="shared" ca="1" si="2"/>
        <v>56</v>
      </c>
      <c r="I12" s="37">
        <f t="shared" ca="1" si="3"/>
        <v>2.1608296197840837E-2</v>
      </c>
      <c r="J12" s="232">
        <f t="shared" ca="1" si="4"/>
        <v>1</v>
      </c>
      <c r="L12" s="35"/>
      <c r="Q12" s="38"/>
      <c r="R12" s="38"/>
    </row>
    <row r="13" spans="1:18" x14ac:dyDescent="0.35">
      <c r="A13" s="11">
        <v>10</v>
      </c>
      <c r="B13" s="11" t="s">
        <v>94</v>
      </c>
      <c r="C13" s="36">
        <f t="shared" ca="1" si="1"/>
        <v>10</v>
      </c>
      <c r="D13" s="36">
        <f t="shared" ca="1" si="0"/>
        <v>17</v>
      </c>
      <c r="E13" s="36">
        <f t="shared" ca="1" si="0"/>
        <v>13</v>
      </c>
      <c r="F13" s="36">
        <f t="shared" ca="1" si="0"/>
        <v>20</v>
      </c>
      <c r="G13" s="36">
        <f t="shared" ca="1" si="0"/>
        <v>2</v>
      </c>
      <c r="H13" s="229">
        <f t="shared" ca="1" si="2"/>
        <v>62</v>
      </c>
      <c r="I13" s="37">
        <f t="shared" ca="1" si="3"/>
        <v>4.4166802281815562E-2</v>
      </c>
      <c r="J13" s="232">
        <f t="shared" ca="1" si="4"/>
        <v>3</v>
      </c>
      <c r="L13" s="35"/>
      <c r="Q13" s="39"/>
    </row>
    <row r="14" spans="1:18" x14ac:dyDescent="0.35">
      <c r="A14" s="11">
        <v>11</v>
      </c>
      <c r="B14" s="11" t="s">
        <v>94</v>
      </c>
      <c r="C14" s="36">
        <f t="shared" ca="1" si="1"/>
        <v>10</v>
      </c>
      <c r="D14" s="36">
        <f t="shared" ca="1" si="0"/>
        <v>6</v>
      </c>
      <c r="E14" s="36">
        <f t="shared" ca="1" si="0"/>
        <v>7</v>
      </c>
      <c r="F14" s="36">
        <f t="shared" ca="1" si="0"/>
        <v>0</v>
      </c>
      <c r="G14" s="36">
        <f t="shared" ca="1" si="0"/>
        <v>20</v>
      </c>
      <c r="H14" s="229">
        <f t="shared" ca="1" si="2"/>
        <v>43</v>
      </c>
      <c r="I14" s="37">
        <f t="shared" ca="1" si="3"/>
        <v>4.3456717311855728E-2</v>
      </c>
      <c r="J14" s="232">
        <f t="shared" ca="1" si="4"/>
        <v>2</v>
      </c>
      <c r="L14" s="34"/>
    </row>
    <row r="15" spans="1:18" x14ac:dyDescent="0.35">
      <c r="A15" s="11">
        <v>12</v>
      </c>
      <c r="B15" s="11" t="s">
        <v>94</v>
      </c>
      <c r="C15" s="36">
        <f t="shared" ca="1" si="1"/>
        <v>11</v>
      </c>
      <c r="D15" s="36">
        <f t="shared" ca="1" si="0"/>
        <v>13</v>
      </c>
      <c r="E15" s="36">
        <f t="shared" ca="1" si="0"/>
        <v>13</v>
      </c>
      <c r="F15" s="36">
        <f t="shared" ca="1" si="0"/>
        <v>0</v>
      </c>
      <c r="G15" s="36">
        <f t="shared" ca="1" si="0"/>
        <v>9</v>
      </c>
      <c r="H15" s="229">
        <f t="shared" ca="1" si="2"/>
        <v>46</v>
      </c>
      <c r="I15" s="37">
        <f t="shared" ca="1" si="3"/>
        <v>3.4569420017613768E-2</v>
      </c>
      <c r="J15" s="232">
        <f t="shared" ca="1" si="4"/>
        <v>2</v>
      </c>
    </row>
    <row r="16" spans="1:18" x14ac:dyDescent="0.35">
      <c r="A16" s="11">
        <v>13</v>
      </c>
      <c r="B16" s="11" t="s">
        <v>91</v>
      </c>
      <c r="C16" s="36">
        <f t="shared" ca="1" si="1"/>
        <v>13</v>
      </c>
      <c r="D16" s="36">
        <f t="shared" ca="1" si="0"/>
        <v>6</v>
      </c>
      <c r="E16" s="36">
        <f t="shared" ca="1" si="0"/>
        <v>13</v>
      </c>
      <c r="F16" s="36">
        <f t="shared" ca="1" si="0"/>
        <v>16</v>
      </c>
      <c r="G16" s="36">
        <f t="shared" ca="1" si="0"/>
        <v>20</v>
      </c>
      <c r="H16" s="229">
        <f t="shared" ca="1" si="2"/>
        <v>68</v>
      </c>
      <c r="I16" s="37">
        <f t="shared" ca="1" si="3"/>
        <v>4.9907089024521761E-2</v>
      </c>
      <c r="J16" s="232">
        <f t="shared" ca="1" si="4"/>
        <v>3</v>
      </c>
    </row>
    <row r="17" spans="1:13" x14ac:dyDescent="0.35">
      <c r="A17" s="11">
        <v>14</v>
      </c>
      <c r="B17" s="11" t="s">
        <v>94</v>
      </c>
      <c r="C17" s="36">
        <f t="shared" ca="1" si="1"/>
        <v>13</v>
      </c>
      <c r="D17" s="36">
        <f t="shared" ca="1" si="0"/>
        <v>19</v>
      </c>
      <c r="E17" s="36">
        <f t="shared" ca="1" si="0"/>
        <v>0</v>
      </c>
      <c r="F17" s="36">
        <f t="shared" ca="1" si="0"/>
        <v>13</v>
      </c>
      <c r="G17" s="36">
        <f t="shared" ca="1" si="0"/>
        <v>0</v>
      </c>
      <c r="H17" s="229">
        <f t="shared" ca="1" si="2"/>
        <v>45</v>
      </c>
      <c r="I17" s="37">
        <f t="shared" ca="1" si="3"/>
        <v>3.9508279591279408E-2</v>
      </c>
      <c r="J17" s="232">
        <f t="shared" ca="1" si="4"/>
        <v>2</v>
      </c>
    </row>
    <row r="18" spans="1:13" x14ac:dyDescent="0.35">
      <c r="A18" s="11">
        <v>15</v>
      </c>
      <c r="B18" s="11" t="s">
        <v>97</v>
      </c>
      <c r="C18" s="36">
        <f t="shared" ca="1" si="1"/>
        <v>2</v>
      </c>
      <c r="D18" s="36">
        <f t="shared" ca="1" si="0"/>
        <v>2</v>
      </c>
      <c r="E18" s="36">
        <f t="shared" ca="1" si="0"/>
        <v>19</v>
      </c>
      <c r="F18" s="36">
        <f t="shared" ca="1" si="0"/>
        <v>8</v>
      </c>
      <c r="G18" s="36">
        <f t="shared" ca="1" si="0"/>
        <v>13</v>
      </c>
      <c r="H18" s="229">
        <f t="shared" ca="1" si="2"/>
        <v>44</v>
      </c>
      <c r="I18" s="37">
        <f t="shared" ca="1" si="3"/>
        <v>4.9817761573383273E-2</v>
      </c>
      <c r="J18" s="232">
        <f t="shared" ca="1" si="4"/>
        <v>2</v>
      </c>
    </row>
    <row r="19" spans="1:13" x14ac:dyDescent="0.35">
      <c r="A19" s="11">
        <v>16</v>
      </c>
      <c r="B19" s="11" t="s">
        <v>94</v>
      </c>
      <c r="C19" s="36">
        <f t="shared" ca="1" si="1"/>
        <v>0</v>
      </c>
      <c r="D19" s="36">
        <f t="shared" ca="1" si="0"/>
        <v>9</v>
      </c>
      <c r="E19" s="36">
        <f t="shared" ca="1" si="0"/>
        <v>4</v>
      </c>
      <c r="F19" s="36">
        <f t="shared" ca="1" si="0"/>
        <v>7</v>
      </c>
      <c r="G19" s="36">
        <f t="shared" ca="1" si="0"/>
        <v>9</v>
      </c>
      <c r="H19" s="229">
        <f t="shared" ca="1" si="2"/>
        <v>29</v>
      </c>
      <c r="I19" s="37">
        <f t="shared" ca="1" si="3"/>
        <v>3.0765155309531028E-2</v>
      </c>
      <c r="J19" s="232">
        <f t="shared" ca="1" si="4"/>
        <v>1</v>
      </c>
    </row>
    <row r="20" spans="1:13" x14ac:dyDescent="0.35">
      <c r="A20" s="11">
        <v>17</v>
      </c>
      <c r="B20" s="11" t="s">
        <v>91</v>
      </c>
      <c r="C20" s="36">
        <f t="shared" ca="1" si="1"/>
        <v>10</v>
      </c>
      <c r="D20" s="36">
        <f t="shared" ca="1" si="1"/>
        <v>9</v>
      </c>
      <c r="E20" s="36">
        <f t="shared" ca="1" si="1"/>
        <v>11</v>
      </c>
      <c r="F20" s="36">
        <f t="shared" ca="1" si="1"/>
        <v>8</v>
      </c>
      <c r="G20" s="36">
        <f t="shared" ca="1" si="1"/>
        <v>0</v>
      </c>
      <c r="H20" s="229">
        <f t="shared" ca="1" si="2"/>
        <v>38</v>
      </c>
      <c r="I20" s="37">
        <f t="shared" ca="1" si="3"/>
        <v>2.756582023640233E-2</v>
      </c>
      <c r="J20" s="232">
        <f t="shared" ca="1" si="4"/>
        <v>1</v>
      </c>
    </row>
    <row r="21" spans="1:13" x14ac:dyDescent="0.35">
      <c r="A21" s="11">
        <v>18</v>
      </c>
      <c r="B21" s="11" t="s">
        <v>94</v>
      </c>
      <c r="C21" s="36">
        <f t="shared" ca="1" si="1"/>
        <v>3</v>
      </c>
      <c r="D21" s="36">
        <f t="shared" ca="1" si="1"/>
        <v>8</v>
      </c>
      <c r="E21" s="36">
        <f t="shared" ca="1" si="1"/>
        <v>5</v>
      </c>
      <c r="F21" s="36">
        <f t="shared" ca="1" si="1"/>
        <v>14</v>
      </c>
      <c r="G21" s="36">
        <f t="shared" ca="1" si="1"/>
        <v>18</v>
      </c>
      <c r="H21" s="229">
        <f t="shared" ca="1" si="2"/>
        <v>48</v>
      </c>
      <c r="I21" s="37">
        <f t="shared" ca="1" si="3"/>
        <v>2.4502608814653878E-2</v>
      </c>
      <c r="J21" s="232">
        <f t="shared" ca="1" si="4"/>
        <v>1</v>
      </c>
    </row>
    <row r="22" spans="1:13" x14ac:dyDescent="0.35">
      <c r="A22" s="11">
        <v>19</v>
      </c>
      <c r="B22" s="11" t="s">
        <v>94</v>
      </c>
      <c r="C22" s="36">
        <f t="shared" ca="1" si="1"/>
        <v>2</v>
      </c>
      <c r="D22" s="36">
        <f t="shared" ca="1" si="1"/>
        <v>5</v>
      </c>
      <c r="E22" s="36">
        <f t="shared" ca="1" si="1"/>
        <v>5</v>
      </c>
      <c r="F22" s="36">
        <f t="shared" ca="1" si="1"/>
        <v>11</v>
      </c>
      <c r="G22" s="36">
        <f t="shared" ca="1" si="1"/>
        <v>20</v>
      </c>
      <c r="H22" s="229">
        <f t="shared" ca="1" si="2"/>
        <v>43</v>
      </c>
      <c r="I22" s="37">
        <f t="shared" ca="1" si="3"/>
        <v>4.3357356532677381E-2</v>
      </c>
      <c r="J22" s="232">
        <f t="shared" ca="1" si="4"/>
        <v>2</v>
      </c>
      <c r="M22" s="40"/>
    </row>
    <row r="23" spans="1:13" x14ac:dyDescent="0.35">
      <c r="A23" s="11">
        <v>20</v>
      </c>
      <c r="B23" s="11" t="s">
        <v>97</v>
      </c>
      <c r="C23" s="36">
        <f t="shared" ca="1" si="1"/>
        <v>8</v>
      </c>
      <c r="D23" s="36">
        <f t="shared" ca="1" si="1"/>
        <v>7</v>
      </c>
      <c r="E23" s="36">
        <f t="shared" ca="1" si="1"/>
        <v>13</v>
      </c>
      <c r="F23" s="36">
        <f t="shared" ca="1" si="1"/>
        <v>14</v>
      </c>
      <c r="G23" s="36">
        <f t="shared" ca="1" si="1"/>
        <v>14</v>
      </c>
      <c r="H23" s="229">
        <f t="shared" ca="1" si="2"/>
        <v>56</v>
      </c>
      <c r="I23" s="37">
        <f t="shared" ca="1" si="3"/>
        <v>3.2070066510519836E-2</v>
      </c>
      <c r="J23" s="232">
        <f t="shared" ca="1" si="4"/>
        <v>2</v>
      </c>
      <c r="M23" s="40"/>
    </row>
    <row r="24" spans="1:13" x14ac:dyDescent="0.35">
      <c r="A24" s="11">
        <v>21</v>
      </c>
      <c r="B24" s="11" t="s">
        <v>91</v>
      </c>
      <c r="C24" s="36">
        <f t="shared" ca="1" si="1"/>
        <v>2</v>
      </c>
      <c r="D24" s="36">
        <f t="shared" ca="1" si="1"/>
        <v>18</v>
      </c>
      <c r="E24" s="36">
        <f t="shared" ca="1" si="1"/>
        <v>14</v>
      </c>
      <c r="F24" s="36">
        <f t="shared" ca="1" si="1"/>
        <v>3</v>
      </c>
      <c r="G24" s="36">
        <f t="shared" ca="1" si="1"/>
        <v>13</v>
      </c>
      <c r="H24" s="229">
        <f t="shared" ca="1" si="2"/>
        <v>50</v>
      </c>
      <c r="I24" s="37">
        <f t="shared" ca="1" si="3"/>
        <v>2.3325892163963854E-2</v>
      </c>
      <c r="J24" s="232">
        <f t="shared" ca="1" si="4"/>
        <v>1</v>
      </c>
    </row>
    <row r="25" spans="1:13" x14ac:dyDescent="0.35">
      <c r="A25" s="11">
        <v>22</v>
      </c>
      <c r="B25" s="11" t="s">
        <v>92</v>
      </c>
      <c r="C25" s="36">
        <f t="shared" ca="1" si="1"/>
        <v>1</v>
      </c>
      <c r="D25" s="36">
        <f t="shared" ca="1" si="1"/>
        <v>9</v>
      </c>
      <c r="E25" s="36">
        <f t="shared" ca="1" si="1"/>
        <v>13</v>
      </c>
      <c r="F25" s="36">
        <f t="shared" ca="1" si="1"/>
        <v>10</v>
      </c>
      <c r="G25" s="36">
        <f t="shared" ca="1" si="1"/>
        <v>16</v>
      </c>
      <c r="H25" s="229">
        <f t="shared" ca="1" si="2"/>
        <v>49</v>
      </c>
      <c r="I25" s="37">
        <f t="shared" ca="1" si="3"/>
        <v>4.8217144428718516E-2</v>
      </c>
      <c r="J25" s="232">
        <f t="shared" ca="1" si="4"/>
        <v>2</v>
      </c>
      <c r="M25" s="40"/>
    </row>
    <row r="26" spans="1:13" x14ac:dyDescent="0.35">
      <c r="A26" s="11">
        <v>23</v>
      </c>
      <c r="B26" s="11" t="s">
        <v>94</v>
      </c>
      <c r="C26" s="36">
        <f t="shared" ca="1" si="1"/>
        <v>8</v>
      </c>
      <c r="D26" s="36">
        <f t="shared" ca="1" si="1"/>
        <v>14</v>
      </c>
      <c r="E26" s="36">
        <f t="shared" ca="1" si="1"/>
        <v>7</v>
      </c>
      <c r="F26" s="36">
        <f t="shared" ca="1" si="1"/>
        <v>19</v>
      </c>
      <c r="G26" s="36">
        <f t="shared" ca="1" si="1"/>
        <v>7</v>
      </c>
      <c r="H26" s="229">
        <f t="shared" ca="1" si="2"/>
        <v>55</v>
      </c>
      <c r="I26" s="37">
        <f t="shared" ca="1" si="3"/>
        <v>3.2975481975608033E-2</v>
      </c>
      <c r="J26" s="232">
        <f t="shared" ca="1" si="4"/>
        <v>2</v>
      </c>
    </row>
    <row r="27" spans="1:13" x14ac:dyDescent="0.35">
      <c r="A27" s="11">
        <v>24</v>
      </c>
      <c r="B27" s="11" t="s">
        <v>94</v>
      </c>
      <c r="C27" s="36">
        <f t="shared" ca="1" si="1"/>
        <v>18</v>
      </c>
      <c r="D27" s="36">
        <f t="shared" ca="1" si="1"/>
        <v>18</v>
      </c>
      <c r="E27" s="36">
        <f t="shared" ca="1" si="1"/>
        <v>10</v>
      </c>
      <c r="F27" s="36">
        <f t="shared" ca="1" si="1"/>
        <v>13</v>
      </c>
      <c r="G27" s="36">
        <f t="shared" ca="1" si="1"/>
        <v>16</v>
      </c>
      <c r="H27" s="229">
        <f t="shared" ca="1" si="2"/>
        <v>75</v>
      </c>
      <c r="I27" s="37">
        <f t="shared" ca="1" si="3"/>
        <v>4.2535414969612502E-2</v>
      </c>
      <c r="J27" s="232">
        <f t="shared" ca="1" si="4"/>
        <v>3</v>
      </c>
      <c r="M27" s="40"/>
    </row>
    <row r="28" spans="1:13" x14ac:dyDescent="0.35">
      <c r="A28" s="11">
        <v>25</v>
      </c>
      <c r="B28" s="11" t="s">
        <v>97</v>
      </c>
      <c r="C28" s="36">
        <f t="shared" ca="1" si="1"/>
        <v>1</v>
      </c>
      <c r="D28" s="36">
        <f t="shared" ca="1" si="1"/>
        <v>1</v>
      </c>
      <c r="E28" s="36">
        <f t="shared" ca="1" si="1"/>
        <v>4</v>
      </c>
      <c r="F28" s="36">
        <f t="shared" ca="1" si="1"/>
        <v>7</v>
      </c>
      <c r="G28" s="36">
        <f t="shared" ca="1" si="1"/>
        <v>2</v>
      </c>
      <c r="H28" s="229">
        <f t="shared" ca="1" si="2"/>
        <v>15</v>
      </c>
      <c r="I28" s="37">
        <f t="shared" ca="1" si="3"/>
        <v>4.1980937886405126E-2</v>
      </c>
      <c r="J28" s="232">
        <f t="shared" ca="1" si="4"/>
        <v>1</v>
      </c>
    </row>
    <row r="29" spans="1:13" x14ac:dyDescent="0.35">
      <c r="A29" s="11">
        <v>26</v>
      </c>
      <c r="B29" s="11" t="s">
        <v>92</v>
      </c>
      <c r="C29" s="36">
        <f t="shared" ca="1" si="1"/>
        <v>7</v>
      </c>
      <c r="D29" s="36">
        <f t="shared" ca="1" si="1"/>
        <v>6</v>
      </c>
      <c r="E29" s="36">
        <f t="shared" ca="1" si="1"/>
        <v>11</v>
      </c>
      <c r="F29" s="36">
        <f t="shared" ca="1" si="1"/>
        <v>16</v>
      </c>
      <c r="G29" s="36">
        <f t="shared" ca="1" si="1"/>
        <v>5</v>
      </c>
      <c r="H29" s="229">
        <f t="shared" ca="1" si="2"/>
        <v>45</v>
      </c>
      <c r="I29" s="37">
        <f t="shared" ca="1" si="3"/>
        <v>2.1882406348629316E-2</v>
      </c>
      <c r="J29" s="232">
        <f t="shared" ca="1" si="4"/>
        <v>1</v>
      </c>
    </row>
    <row r="30" spans="1:13" x14ac:dyDescent="0.35">
      <c r="A30" s="11">
        <v>27</v>
      </c>
      <c r="B30" s="11" t="s">
        <v>92</v>
      </c>
      <c r="C30" s="36">
        <f t="shared" ca="1" si="1"/>
        <v>1</v>
      </c>
      <c r="D30" s="36">
        <f t="shared" ca="1" si="1"/>
        <v>9</v>
      </c>
      <c r="E30" s="36">
        <f t="shared" ca="1" si="1"/>
        <v>12</v>
      </c>
      <c r="F30" s="36">
        <f t="shared" ca="1" si="1"/>
        <v>17</v>
      </c>
      <c r="G30" s="36">
        <f t="shared" ca="1" si="1"/>
        <v>11</v>
      </c>
      <c r="H30" s="229">
        <f t="shared" ca="1" si="2"/>
        <v>50</v>
      </c>
      <c r="I30" s="37">
        <f t="shared" ca="1" si="3"/>
        <v>2.0715067797612258E-2</v>
      </c>
      <c r="J30" s="232">
        <f t="shared" ca="1" si="4"/>
        <v>1</v>
      </c>
    </row>
    <row r="31" spans="1:13" x14ac:dyDescent="0.35">
      <c r="A31" s="11">
        <v>28</v>
      </c>
      <c r="B31" s="11" t="s">
        <v>92</v>
      </c>
      <c r="C31" s="36">
        <f t="shared" ca="1" si="1"/>
        <v>8</v>
      </c>
      <c r="D31" s="36">
        <f t="shared" ca="1" si="1"/>
        <v>3</v>
      </c>
      <c r="E31" s="36">
        <f t="shared" ca="1" si="1"/>
        <v>17</v>
      </c>
      <c r="F31" s="36">
        <f t="shared" ca="1" si="1"/>
        <v>11</v>
      </c>
      <c r="G31" s="36">
        <f t="shared" ca="1" si="1"/>
        <v>2</v>
      </c>
      <c r="H31" s="229">
        <f t="shared" ca="1" si="2"/>
        <v>41</v>
      </c>
      <c r="I31" s="37">
        <f t="shared" ca="1" si="3"/>
        <v>3.4980953418010385E-2</v>
      </c>
      <c r="J31" s="232">
        <f t="shared" ca="1" si="4"/>
        <v>1</v>
      </c>
    </row>
    <row r="32" spans="1:13" x14ac:dyDescent="0.35">
      <c r="G32" s="33"/>
      <c r="H32" s="228">
        <f ca="1">AVERAGE(H4:H31)</f>
        <v>49.071428571428569</v>
      </c>
      <c r="I32" s="231">
        <f ca="1">AVERAGE(I4:I31)</f>
        <v>3.5459551487067753E-2</v>
      </c>
      <c r="J32" s="242">
        <f ca="1">SUM(J4:J31)</f>
        <v>50</v>
      </c>
    </row>
    <row r="33" spans="7:10" x14ac:dyDescent="0.35">
      <c r="G33" s="41" t="s">
        <v>166</v>
      </c>
      <c r="H33" s="42">
        <v>50</v>
      </c>
      <c r="I33" s="231">
        <v>3.5000000000000003E-2</v>
      </c>
      <c r="J33" s="33">
        <f>A31*H33*I33</f>
        <v>49.000000000000007</v>
      </c>
    </row>
  </sheetData>
  <mergeCells count="3">
    <mergeCell ref="M4:N4"/>
    <mergeCell ref="A1:G1"/>
    <mergeCell ref="A2:G2"/>
  </mergeCells>
  <pageMargins left="0.7" right="0.7" top="0.75" bottom="0.75" header="0.3" footer="0.3"/>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10</vt:i4>
      </vt:variant>
    </vt:vector>
  </HeadingPairs>
  <TitlesOfParts>
    <vt:vector size="22" baseType="lpstr">
      <vt:lpstr>Instructions</vt:lpstr>
      <vt:lpstr>Part 1 Instructions</vt:lpstr>
      <vt:lpstr>Amortization Schedule Q1&amp;2</vt:lpstr>
      <vt:lpstr>Part 1 Data</vt:lpstr>
      <vt:lpstr>Part 2 Instructions</vt:lpstr>
      <vt:lpstr>Scenario Summary</vt:lpstr>
      <vt:lpstr>Part 2 Data</vt:lpstr>
      <vt:lpstr>Part 3a Instructions</vt:lpstr>
      <vt:lpstr>Part 3a Data</vt:lpstr>
      <vt:lpstr>Part 3b Instructions</vt:lpstr>
      <vt:lpstr>Part 3b Data (2)</vt:lpstr>
      <vt:lpstr>Part 3b Data</vt:lpstr>
      <vt:lpstr>CM</vt:lpstr>
      <vt:lpstr>IncPreTax</vt:lpstr>
      <vt:lpstr>Mktnovel</vt:lpstr>
      <vt:lpstr>Mktself</vt:lpstr>
      <vt:lpstr>Mkttext</vt:lpstr>
      <vt:lpstr>NetInc</vt:lpstr>
      <vt:lpstr>Sales</vt:lpstr>
      <vt:lpstr>Unitself</vt:lpstr>
      <vt:lpstr>UnitTx</vt:lpstr>
      <vt:lpstr>Unovel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Pamela Wik-Grimm</dc:creator>
  <cp:lastModifiedBy>Salome Adu-Gyamfi</cp:lastModifiedBy>
  <cp:lastPrinted>2020-08-03T00:57:46Z</cp:lastPrinted>
  <dcterms:created xsi:type="dcterms:W3CDTF">2013-01-17T14:55:19Z</dcterms:created>
  <dcterms:modified xsi:type="dcterms:W3CDTF">2022-10-25T22:44:06Z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2595aefd-2cf1-4711-a306-148fbd262e42</vt:lpwstr>
  </property>
</Properties>
</file>