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tianbuss/Desktop/Studienassistenz/3_WS 24:25/Homework/Solutions and Templates/"/>
    </mc:Choice>
  </mc:AlternateContent>
  <xr:revisionPtr revIDLastSave="0" documentId="13_ncr:1_{E870DCDC-282C-114E-B642-1FC799DBF568}" xr6:coauthVersionLast="47" xr6:coauthVersionMax="47" xr10:uidLastSave="{00000000-0000-0000-0000-000000000000}"/>
  <bookViews>
    <workbookView xWindow="660" yWindow="500" windowWidth="33600" windowHeight="19500" xr2:uid="{4264E137-4CB2-414B-97C9-65DFEFB4251B}"/>
  </bookViews>
  <sheets>
    <sheet name="Exercise 18" sheetId="1" r:id="rId1"/>
    <sheet name="Exercie 18 b) optimized" sheetId="2" r:id="rId2"/>
    <sheet name="Exercise 18 c) optimized" sheetId="3" r:id="rId3"/>
    <sheet name="Exercise 19" sheetId="4" r:id="rId4"/>
    <sheet name="Exercise 19 optimized" sheetId="8" r:id="rId5"/>
  </sheets>
  <definedNames>
    <definedName name="solver_adj" localSheetId="1" hidden="1">'Exercie 18 b) optimized'!$E$4</definedName>
    <definedName name="solver_adj" localSheetId="2" hidden="1">'Exercise 18 c) optimized'!$E$4,'Exercise 18 c) optimized'!$G$4</definedName>
    <definedName name="solver_adj" localSheetId="4" hidden="1">'Exercise 19 optimized'!$B$4:$B$6</definedName>
    <definedName name="solver_cvg" localSheetId="1" hidden="1">0.0001</definedName>
    <definedName name="solver_cvg" localSheetId="2" hidden="1">0.0001</definedName>
    <definedName name="solver_cvg" localSheetId="4" hidden="1">0.0001</definedName>
    <definedName name="solver_drv" localSheetId="1" hidden="1">1</definedName>
    <definedName name="solver_drv" localSheetId="2" hidden="1">1</definedName>
    <definedName name="solver_drv" localSheetId="4" hidden="1">1</definedName>
    <definedName name="solver_eng" localSheetId="1" hidden="1">1</definedName>
    <definedName name="solver_eng" localSheetId="2" hidden="1">1</definedName>
    <definedName name="solver_eng" localSheetId="3" hidden="1">1</definedName>
    <definedName name="solver_eng" localSheetId="4" hidden="1">1</definedName>
    <definedName name="solver_est" localSheetId="4" hidden="1">1</definedName>
    <definedName name="solver_itr" localSheetId="1" hidden="1">2147483647</definedName>
    <definedName name="solver_itr" localSheetId="2" hidden="1">2147483647</definedName>
    <definedName name="solver_itr" localSheetId="4" hidden="1">2147483647</definedName>
    <definedName name="solver_lhs1" localSheetId="1" hidden="1">'Exercie 18 b) optimized'!$E$4</definedName>
    <definedName name="solver_lhs1" localSheetId="2" hidden="1">'Exercise 18 c) optimized'!$E$4</definedName>
    <definedName name="solver_lhs1" localSheetId="4" hidden="1">'Exercise 19 optimized'!$B$4:$B$6</definedName>
    <definedName name="solver_lhs2" localSheetId="1" hidden="1">'Exercie 18 b) optimized'!$E$4</definedName>
    <definedName name="solver_lhs2" localSheetId="2" hidden="1">'Exercise 18 c) optimized'!$E$4</definedName>
    <definedName name="solver_lhs2" localSheetId="4" hidden="1">'Exercise 19 optimized'!$B$4:$B$6</definedName>
    <definedName name="solver_lhs3" localSheetId="2" hidden="1">'Exercise 18 c) optimized'!$G$4</definedName>
    <definedName name="solver_lhs4" localSheetId="2" hidden="1">'Exercise 18 c) optimized'!$G$4</definedName>
    <definedName name="solver_lin" localSheetId="1" hidden="1">2</definedName>
    <definedName name="solver_lin" localSheetId="2" hidden="1">2</definedName>
    <definedName name="solver_lin" localSheetId="3" hidden="1">2</definedName>
    <definedName name="solver_lin" localSheetId="4" hidden="1">2</definedName>
    <definedName name="solver_mip" localSheetId="1" hidden="1">2147483647</definedName>
    <definedName name="solver_mip" localSheetId="2" hidden="1">2147483647</definedName>
    <definedName name="solver_mip" localSheetId="4" hidden="1">2147483647</definedName>
    <definedName name="solver_mni" localSheetId="1" hidden="1">30</definedName>
    <definedName name="solver_mni" localSheetId="2" hidden="1">30</definedName>
    <definedName name="solver_mni" localSheetId="4" hidden="1">30</definedName>
    <definedName name="solver_mrt" localSheetId="1" hidden="1">0.075</definedName>
    <definedName name="solver_mrt" localSheetId="2" hidden="1">0.075</definedName>
    <definedName name="solver_mrt" localSheetId="4" hidden="1">0.075</definedName>
    <definedName name="solver_msl" localSheetId="1" hidden="1">2</definedName>
    <definedName name="solver_msl" localSheetId="2" hidden="1">2</definedName>
    <definedName name="solver_msl" localSheetId="4" hidden="1">2</definedName>
    <definedName name="solver_neg" localSheetId="1" hidden="1">1</definedName>
    <definedName name="solver_neg" localSheetId="2" hidden="1">1</definedName>
    <definedName name="solver_neg" localSheetId="3" hidden="1">1</definedName>
    <definedName name="solver_neg" localSheetId="4" hidden="1">1</definedName>
    <definedName name="solver_nod" localSheetId="1" hidden="1">2147483647</definedName>
    <definedName name="solver_nod" localSheetId="2" hidden="1">2147483647</definedName>
    <definedName name="solver_nod" localSheetId="4" hidden="1">2147483647</definedName>
    <definedName name="solver_num" localSheetId="1" hidden="1">2</definedName>
    <definedName name="solver_num" localSheetId="2" hidden="1">4</definedName>
    <definedName name="solver_num" localSheetId="3" hidden="1">0</definedName>
    <definedName name="solver_num" localSheetId="4" hidden="1">2</definedName>
    <definedName name="solver_nwt" localSheetId="4" hidden="1">1</definedName>
    <definedName name="solver_opt" localSheetId="1" hidden="1">'Exercie 18 b) optimized'!$D$6</definedName>
    <definedName name="solver_opt" localSheetId="2" hidden="1">'Exercise 18 c) optimized'!$D$6</definedName>
    <definedName name="solver_opt" localSheetId="3" hidden="1">'Exercise 19'!$A$1</definedName>
    <definedName name="solver_opt" localSheetId="4" hidden="1">'Exercise 19 optimized'!$E$4</definedName>
    <definedName name="solver_pre" localSheetId="1" hidden="1">0.000001</definedName>
    <definedName name="solver_pre" localSheetId="2" hidden="1">0.000001</definedName>
    <definedName name="solver_pre" localSheetId="4" hidden="1">0.000001</definedName>
    <definedName name="solver_rbv" localSheetId="1" hidden="1">1</definedName>
    <definedName name="solver_rbv" localSheetId="2" hidden="1">1</definedName>
    <definedName name="solver_rbv" localSheetId="4" hidden="1">1</definedName>
    <definedName name="solver_rel1" localSheetId="1" hidden="1">1</definedName>
    <definedName name="solver_rel1" localSheetId="2" hidden="1">1</definedName>
    <definedName name="solver_rel1" localSheetId="4" hidden="1">1</definedName>
    <definedName name="solver_rel2" localSheetId="1" hidden="1">3</definedName>
    <definedName name="solver_rel2" localSheetId="2" hidden="1">3</definedName>
    <definedName name="solver_rel2" localSheetId="4" hidden="1">3</definedName>
    <definedName name="solver_rel3" localSheetId="2" hidden="1">1</definedName>
    <definedName name="solver_rel4" localSheetId="2" hidden="1">3</definedName>
    <definedName name="solver_rhs1" localSheetId="1" hidden="1">1</definedName>
    <definedName name="solver_rhs1" localSheetId="2" hidden="1">1</definedName>
    <definedName name="solver_rhs1" localSheetId="4" hidden="1">1</definedName>
    <definedName name="solver_rhs2" localSheetId="1" hidden="1">0</definedName>
    <definedName name="solver_rhs2" localSheetId="2" hidden="1">0</definedName>
    <definedName name="solver_rhs2" localSheetId="4" hidden="1">0</definedName>
    <definedName name="solver_rhs3" localSheetId="2" hidden="1">1</definedName>
    <definedName name="solver_rhs4" localSheetId="2" hidden="1">0</definedName>
    <definedName name="solver_rlx" localSheetId="1" hidden="1">2</definedName>
    <definedName name="solver_rlx" localSheetId="2" hidden="1">2</definedName>
    <definedName name="solver_rlx" localSheetId="4" hidden="1">1</definedName>
    <definedName name="solver_rsd" localSheetId="1" hidden="1">0</definedName>
    <definedName name="solver_rsd" localSheetId="2" hidden="1">0</definedName>
    <definedName name="solver_rsd" localSheetId="4" hidden="1">0</definedName>
    <definedName name="solver_scl" localSheetId="1" hidden="1">1</definedName>
    <definedName name="solver_scl" localSheetId="2" hidden="1">1</definedName>
    <definedName name="solver_scl" localSheetId="4" hidden="1">2</definedName>
    <definedName name="solver_sho" localSheetId="1" hidden="1">2</definedName>
    <definedName name="solver_sho" localSheetId="2" hidden="1">2</definedName>
    <definedName name="solver_sho" localSheetId="4" hidden="1">2</definedName>
    <definedName name="solver_ssz" localSheetId="1" hidden="1">100</definedName>
    <definedName name="solver_ssz" localSheetId="2" hidden="1">100</definedName>
    <definedName name="solver_ssz" localSheetId="4" hidden="1">100</definedName>
    <definedName name="solver_tim" localSheetId="1" hidden="1">2147483647</definedName>
    <definedName name="solver_tim" localSheetId="2" hidden="1">2147483647</definedName>
    <definedName name="solver_tim" localSheetId="4" hidden="1">2147483647</definedName>
    <definedName name="solver_tol" localSheetId="1" hidden="1">0.01</definedName>
    <definedName name="solver_tol" localSheetId="2" hidden="1">0.01</definedName>
    <definedName name="solver_tol" localSheetId="4" hidden="1">0.01</definedName>
    <definedName name="solver_typ" localSheetId="1" hidden="1">2</definedName>
    <definedName name="solver_typ" localSheetId="2" hidden="1">2</definedName>
    <definedName name="solver_typ" localSheetId="3" hidden="1">1</definedName>
    <definedName name="solver_typ" localSheetId="4" hidden="1">2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al" localSheetId="4" hidden="1">0</definedName>
    <definedName name="solver_ver" localSheetId="1" hidden="1">2</definedName>
    <definedName name="solver_ver" localSheetId="2" hidden="1">2</definedName>
    <definedName name="solver_ver" localSheetId="3" hidden="1">2</definedName>
    <definedName name="solver_ver" localSheetId="4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6" i="1" l="1"/>
  <c r="O35" i="1"/>
  <c r="O37" i="1"/>
  <c r="O38" i="1" s="1"/>
  <c r="O34" i="1"/>
  <c r="M8" i="1" l="1"/>
  <c r="D8" i="2"/>
  <c r="D15" i="1"/>
  <c r="E8" i="3"/>
  <c r="D8" i="3"/>
  <c r="N8" i="1"/>
  <c r="D34" i="1"/>
  <c r="D35" i="1" s="1"/>
  <c r="F61" i="8"/>
  <c r="H61" i="8" s="1"/>
  <c r="F60" i="8"/>
  <c r="H60" i="8" s="1"/>
  <c r="F59" i="8"/>
  <c r="H59" i="8" s="1"/>
  <c r="D59" i="8"/>
  <c r="F58" i="8"/>
  <c r="H58" i="8" s="1"/>
  <c r="D58" i="8"/>
  <c r="F57" i="8"/>
  <c r="H57" i="8" s="1"/>
  <c r="D57" i="8"/>
  <c r="F56" i="8"/>
  <c r="H56" i="8" s="1"/>
  <c r="D56" i="8"/>
  <c r="H55" i="8"/>
  <c r="F55" i="8"/>
  <c r="D55" i="8"/>
  <c r="F54" i="8"/>
  <c r="H54" i="8" s="1"/>
  <c r="D54" i="8"/>
  <c r="F53" i="8"/>
  <c r="H53" i="8" s="1"/>
  <c r="D53" i="8"/>
  <c r="F52" i="8"/>
  <c r="H52" i="8" s="1"/>
  <c r="D52" i="8"/>
  <c r="F51" i="8"/>
  <c r="H51" i="8" s="1"/>
  <c r="D51" i="8"/>
  <c r="F50" i="8"/>
  <c r="H50" i="8" s="1"/>
  <c r="D50" i="8"/>
  <c r="F49" i="8"/>
  <c r="H49" i="8" s="1"/>
  <c r="D49" i="8"/>
  <c r="F48" i="8"/>
  <c r="H48" i="8" s="1"/>
  <c r="D48" i="8"/>
  <c r="F47" i="8"/>
  <c r="H47" i="8" s="1"/>
  <c r="D47" i="8"/>
  <c r="F46" i="8"/>
  <c r="H46" i="8" s="1"/>
  <c r="D46" i="8"/>
  <c r="F45" i="8"/>
  <c r="H45" i="8" s="1"/>
  <c r="D45" i="8"/>
  <c r="F44" i="8"/>
  <c r="H44" i="8" s="1"/>
  <c r="D44" i="8"/>
  <c r="F43" i="8"/>
  <c r="H43" i="8" s="1"/>
  <c r="D43" i="8"/>
  <c r="F42" i="8"/>
  <c r="H42" i="8" s="1"/>
  <c r="D42" i="8"/>
  <c r="F41" i="8"/>
  <c r="H41" i="8" s="1"/>
  <c r="D41" i="8"/>
  <c r="F40" i="8"/>
  <c r="H40" i="8" s="1"/>
  <c r="D40" i="8"/>
  <c r="F39" i="8"/>
  <c r="H39" i="8" s="1"/>
  <c r="D39" i="8"/>
  <c r="F38" i="8"/>
  <c r="H38" i="8" s="1"/>
  <c r="D38" i="8"/>
  <c r="F37" i="8"/>
  <c r="H37" i="8" s="1"/>
  <c r="D37" i="8"/>
  <c r="F36" i="8"/>
  <c r="H36" i="8" s="1"/>
  <c r="D36" i="8"/>
  <c r="F35" i="8"/>
  <c r="H35" i="8" s="1"/>
  <c r="D35" i="8"/>
  <c r="F34" i="8"/>
  <c r="H34" i="8" s="1"/>
  <c r="D34" i="8"/>
  <c r="F33" i="8"/>
  <c r="H33" i="8" s="1"/>
  <c r="D33" i="8"/>
  <c r="H32" i="8"/>
  <c r="F32" i="8"/>
  <c r="D32" i="8"/>
  <c r="F31" i="8"/>
  <c r="H31" i="8" s="1"/>
  <c r="D31" i="8"/>
  <c r="F30" i="8"/>
  <c r="H30" i="8" s="1"/>
  <c r="D30" i="8"/>
  <c r="F29" i="8"/>
  <c r="H29" i="8" s="1"/>
  <c r="D29" i="8"/>
  <c r="F28" i="8"/>
  <c r="H28" i="8" s="1"/>
  <c r="D28" i="8"/>
  <c r="H27" i="8"/>
  <c r="F27" i="8"/>
  <c r="D27" i="8"/>
  <c r="F26" i="8"/>
  <c r="H26" i="8" s="1"/>
  <c r="D26" i="8"/>
  <c r="F25" i="8"/>
  <c r="H25" i="8" s="1"/>
  <c r="D25" i="8"/>
  <c r="H24" i="8"/>
  <c r="F24" i="8"/>
  <c r="D24" i="8"/>
  <c r="H23" i="8"/>
  <c r="F23" i="8"/>
  <c r="D23" i="8"/>
  <c r="F22" i="8"/>
  <c r="H22" i="8" s="1"/>
  <c r="D22" i="8"/>
  <c r="F21" i="8"/>
  <c r="H21" i="8" s="1"/>
  <c r="D21" i="8"/>
  <c r="F20" i="8"/>
  <c r="H20" i="8" s="1"/>
  <c r="D20" i="8"/>
  <c r="F19" i="8"/>
  <c r="H19" i="8" s="1"/>
  <c r="D19" i="8"/>
  <c r="F18" i="8"/>
  <c r="H18" i="8" s="1"/>
  <c r="D18" i="8"/>
  <c r="F17" i="8"/>
  <c r="H17" i="8" s="1"/>
  <c r="D17" i="8"/>
  <c r="F16" i="8"/>
  <c r="H16" i="8" s="1"/>
  <c r="D16" i="8"/>
  <c r="F15" i="8"/>
  <c r="H15" i="8" s="1"/>
  <c r="D15" i="8"/>
  <c r="F14" i="8"/>
  <c r="H14" i="8" s="1"/>
  <c r="D14" i="8"/>
  <c r="F13" i="8"/>
  <c r="H13" i="8" s="1"/>
  <c r="D13" i="8"/>
  <c r="F12" i="8"/>
  <c r="H12" i="8" s="1"/>
  <c r="J12" i="8" s="1"/>
  <c r="D12" i="8"/>
  <c r="H11" i="8"/>
  <c r="J11" i="8" s="1"/>
  <c r="F11" i="8"/>
  <c r="F10" i="8"/>
  <c r="H10" i="8" s="1"/>
  <c r="M9" i="8"/>
  <c r="L9" i="8"/>
  <c r="J13" i="8" l="1"/>
  <c r="J10" i="8"/>
  <c r="L10" i="8" s="1"/>
  <c r="M9" i="4"/>
  <c r="L9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10" i="4"/>
  <c r="H10" i="4" s="1"/>
  <c r="J14" i="8" l="1"/>
  <c r="M10" i="8"/>
  <c r="N11" i="8" s="1"/>
  <c r="O11" i="8" s="1"/>
  <c r="N10" i="8"/>
  <c r="O10" i="8" s="1"/>
  <c r="H8" i="1"/>
  <c r="L11" i="8" l="1"/>
  <c r="M11" i="8" s="1"/>
  <c r="N12" i="8" s="1"/>
  <c r="O12" i="8" s="1"/>
  <c r="P11" i="8"/>
  <c r="Q11" i="8"/>
  <c r="Q10" i="8"/>
  <c r="P10" i="8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12" i="4"/>
  <c r="J15" i="8" l="1"/>
  <c r="Q12" i="8"/>
  <c r="P12" i="8"/>
  <c r="L12" i="8"/>
  <c r="J13" i="4"/>
  <c r="J10" i="4"/>
  <c r="L10" i="4" s="1"/>
  <c r="J11" i="4"/>
  <c r="J12" i="4"/>
  <c r="D9" i="3"/>
  <c r="M12" i="8" l="1"/>
  <c r="N13" i="8" s="1"/>
  <c r="O13" i="8" s="1"/>
  <c r="J16" i="8"/>
  <c r="N10" i="4"/>
  <c r="O10" i="4" s="1"/>
  <c r="P10" i="4" s="1"/>
  <c r="J14" i="4"/>
  <c r="M10" i="4"/>
  <c r="N11" i="4" s="1"/>
  <c r="O11" i="4" s="1"/>
  <c r="Q10" i="4"/>
  <c r="E9" i="3"/>
  <c r="D10" i="3" s="1"/>
  <c r="F9" i="3"/>
  <c r="G9" i="3" s="1"/>
  <c r="D9" i="2"/>
  <c r="E10" i="2" s="1"/>
  <c r="F10" i="2" s="1"/>
  <c r="H10" i="2" s="1"/>
  <c r="L13" i="8" l="1"/>
  <c r="M13" i="8" s="1"/>
  <c r="N14" i="8" s="1"/>
  <c r="O14" i="8" s="1"/>
  <c r="P13" i="8"/>
  <c r="Q13" i="8"/>
  <c r="Q11" i="4"/>
  <c r="P11" i="4"/>
  <c r="L11" i="4"/>
  <c r="M11" i="4" s="1"/>
  <c r="L12" i="4" s="1"/>
  <c r="M12" i="4" s="1"/>
  <c r="L13" i="4" s="1"/>
  <c r="E9" i="2"/>
  <c r="F9" i="2" s="1"/>
  <c r="G9" i="2" s="1"/>
  <c r="E10" i="3"/>
  <c r="D11" i="3" s="1"/>
  <c r="F10" i="3"/>
  <c r="G10" i="3" s="1"/>
  <c r="I9" i="3"/>
  <c r="H9" i="3"/>
  <c r="G10" i="2"/>
  <c r="D10" i="2"/>
  <c r="O9" i="1"/>
  <c r="P9" i="1" s="1"/>
  <c r="R9" i="1" s="1"/>
  <c r="I9" i="1"/>
  <c r="J9" i="1" s="1"/>
  <c r="K9" i="1" s="1"/>
  <c r="H9" i="1"/>
  <c r="I10" i="1" s="1"/>
  <c r="J10" i="1" s="1"/>
  <c r="D37" i="1"/>
  <c r="D14" i="1"/>
  <c r="E14" i="1" s="1"/>
  <c r="F14" i="1" s="1"/>
  <c r="E15" i="1"/>
  <c r="F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F21" i="1" s="1"/>
  <c r="D22" i="1"/>
  <c r="E22" i="1" s="1"/>
  <c r="F22" i="1" s="1"/>
  <c r="D23" i="1"/>
  <c r="E23" i="1" s="1"/>
  <c r="G23" i="1" s="1"/>
  <c r="D24" i="1"/>
  <c r="E24" i="1" s="1"/>
  <c r="D25" i="1"/>
  <c r="E25" i="1" s="1"/>
  <c r="D26" i="1"/>
  <c r="E26" i="1" s="1"/>
  <c r="D27" i="1"/>
  <c r="E27" i="1" s="1"/>
  <c r="D28" i="1"/>
  <c r="E28" i="1" s="1"/>
  <c r="D29" i="1"/>
  <c r="E29" i="1" s="1"/>
  <c r="F29" i="1" s="1"/>
  <c r="D30" i="1"/>
  <c r="E30" i="1" s="1"/>
  <c r="F30" i="1" s="1"/>
  <c r="D31" i="1"/>
  <c r="E31" i="1" s="1"/>
  <c r="G31" i="1" s="1"/>
  <c r="D32" i="1"/>
  <c r="E32" i="1" s="1"/>
  <c r="D33" i="1"/>
  <c r="E33" i="1" s="1"/>
  <c r="D13" i="1"/>
  <c r="E13" i="1" s="1"/>
  <c r="M9" i="1" l="1"/>
  <c r="N9" i="1" s="1"/>
  <c r="O10" i="1" s="1"/>
  <c r="P10" i="1" s="1"/>
  <c r="Q9" i="1"/>
  <c r="D36" i="1"/>
  <c r="D38" i="1"/>
  <c r="L9" i="1"/>
  <c r="J15" i="4"/>
  <c r="J16" i="4"/>
  <c r="J17" i="8"/>
  <c r="L14" i="8"/>
  <c r="J18" i="8" s="1"/>
  <c r="Q14" i="8"/>
  <c r="P14" i="8"/>
  <c r="N12" i="4"/>
  <c r="O12" i="4" s="1"/>
  <c r="P12" i="4" s="1"/>
  <c r="J17" i="4"/>
  <c r="M13" i="4"/>
  <c r="N14" i="4" s="1"/>
  <c r="O14" i="4" s="1"/>
  <c r="N13" i="4"/>
  <c r="O13" i="4" s="1"/>
  <c r="L10" i="1"/>
  <c r="K10" i="1"/>
  <c r="H10" i="1"/>
  <c r="H9" i="2"/>
  <c r="F11" i="3"/>
  <c r="G11" i="3" s="1"/>
  <c r="I11" i="3" s="1"/>
  <c r="E11" i="3"/>
  <c r="D12" i="3" s="1"/>
  <c r="I10" i="3"/>
  <c r="H10" i="3"/>
  <c r="E11" i="2"/>
  <c r="F11" i="2" s="1"/>
  <c r="D11" i="2"/>
  <c r="G19" i="1"/>
  <c r="F19" i="1"/>
  <c r="F18" i="1"/>
  <c r="G18" i="1"/>
  <c r="G28" i="1"/>
  <c r="F28" i="1"/>
  <c r="G27" i="1"/>
  <c r="F27" i="1"/>
  <c r="F13" i="1"/>
  <c r="G13" i="1"/>
  <c r="F33" i="1"/>
  <c r="G33" i="1"/>
  <c r="G20" i="1"/>
  <c r="F20" i="1"/>
  <c r="F26" i="1"/>
  <c r="G26" i="1"/>
  <c r="G25" i="1"/>
  <c r="F25" i="1"/>
  <c r="G17" i="1"/>
  <c r="F17" i="1"/>
  <c r="F32" i="1"/>
  <c r="G32" i="1"/>
  <c r="G24" i="1"/>
  <c r="F24" i="1"/>
  <c r="G16" i="1"/>
  <c r="F16" i="1"/>
  <c r="G15" i="1"/>
  <c r="G30" i="1"/>
  <c r="G22" i="1"/>
  <c r="G14" i="1"/>
  <c r="F31" i="1"/>
  <c r="F23" i="1"/>
  <c r="G29" i="1"/>
  <c r="G21" i="1"/>
  <c r="D5" i="1" l="1"/>
  <c r="Q10" i="1"/>
  <c r="R10" i="1"/>
  <c r="M10" i="1"/>
  <c r="N10" i="1" s="1"/>
  <c r="M11" i="1" s="1"/>
  <c r="N11" i="1" s="1"/>
  <c r="M12" i="1" s="1"/>
  <c r="N12" i="1" s="1"/>
  <c r="M13" i="1" s="1"/>
  <c r="D6" i="1"/>
  <c r="Q12" i="4"/>
  <c r="M14" i="8"/>
  <c r="N15" i="8" s="1"/>
  <c r="O15" i="8" s="1"/>
  <c r="P15" i="8" s="1"/>
  <c r="Q14" i="4"/>
  <c r="P14" i="4"/>
  <c r="Q13" i="4"/>
  <c r="P13" i="4"/>
  <c r="L14" i="4"/>
  <c r="I11" i="1"/>
  <c r="J11" i="1" s="1"/>
  <c r="H11" i="1"/>
  <c r="H11" i="3"/>
  <c r="E12" i="3"/>
  <c r="F13" i="3" s="1"/>
  <c r="G13" i="3" s="1"/>
  <c r="F12" i="3"/>
  <c r="G12" i="3" s="1"/>
  <c r="D12" i="2"/>
  <c r="E12" i="2"/>
  <c r="F12" i="2" s="1"/>
  <c r="G11" i="2"/>
  <c r="H11" i="2"/>
  <c r="O11" i="1" l="1"/>
  <c r="P11" i="1" s="1"/>
  <c r="R11" i="1" s="1"/>
  <c r="O13" i="1"/>
  <c r="P13" i="1" s="1"/>
  <c r="O12" i="1"/>
  <c r="P12" i="1" s="1"/>
  <c r="L15" i="8"/>
  <c r="J19" i="8" s="1"/>
  <c r="Q15" i="8"/>
  <c r="J18" i="4"/>
  <c r="M14" i="4"/>
  <c r="L15" i="4" s="1"/>
  <c r="I12" i="1"/>
  <c r="J12" i="1" s="1"/>
  <c r="H12" i="1"/>
  <c r="K11" i="1"/>
  <c r="L11" i="1"/>
  <c r="I13" i="3"/>
  <c r="H13" i="3"/>
  <c r="D13" i="3"/>
  <c r="I12" i="3"/>
  <c r="H12" i="3"/>
  <c r="H12" i="2"/>
  <c r="G12" i="2"/>
  <c r="E13" i="2"/>
  <c r="F13" i="2" s="1"/>
  <c r="D13" i="2"/>
  <c r="N13" i="1"/>
  <c r="M14" i="1" s="1"/>
  <c r="Q11" i="1" l="1"/>
  <c r="Q12" i="1"/>
  <c r="R12" i="1"/>
  <c r="O14" i="1"/>
  <c r="P14" i="1" s="1"/>
  <c r="R13" i="1"/>
  <c r="Q13" i="1"/>
  <c r="M15" i="8"/>
  <c r="N16" i="8" s="1"/>
  <c r="O16" i="8" s="1"/>
  <c r="Q16" i="8" s="1"/>
  <c r="J19" i="4"/>
  <c r="M15" i="4"/>
  <c r="L16" i="4" s="1"/>
  <c r="N15" i="4"/>
  <c r="O15" i="4" s="1"/>
  <c r="H13" i="1"/>
  <c r="I13" i="1"/>
  <c r="J13" i="1" s="1"/>
  <c r="L12" i="1"/>
  <c r="K12" i="1"/>
  <c r="E13" i="3"/>
  <c r="F14" i="3" s="1"/>
  <c r="G14" i="3" s="1"/>
  <c r="E14" i="2"/>
  <c r="F14" i="2" s="1"/>
  <c r="D14" i="2"/>
  <c r="G13" i="2"/>
  <c r="H13" i="2"/>
  <c r="N14" i="1"/>
  <c r="M15" i="1" s="1"/>
  <c r="Q14" i="1" l="1"/>
  <c r="R14" i="1"/>
  <c r="O15" i="1"/>
  <c r="P15" i="1" s="1"/>
  <c r="L16" i="8"/>
  <c r="J20" i="8" s="1"/>
  <c r="P16" i="8"/>
  <c r="P15" i="4"/>
  <c r="Q15" i="4"/>
  <c r="J20" i="4"/>
  <c r="M16" i="4"/>
  <c r="L17" i="4" s="1"/>
  <c r="N16" i="4"/>
  <c r="O16" i="4" s="1"/>
  <c r="H14" i="1"/>
  <c r="I14" i="1"/>
  <c r="J14" i="1" s="1"/>
  <c r="L13" i="1"/>
  <c r="K13" i="1"/>
  <c r="I14" i="3"/>
  <c r="H14" i="3"/>
  <c r="D14" i="3"/>
  <c r="E15" i="2"/>
  <c r="F15" i="2" s="1"/>
  <c r="D15" i="2"/>
  <c r="H14" i="2"/>
  <c r="G14" i="2"/>
  <c r="N15" i="1"/>
  <c r="M16" i="1" s="1"/>
  <c r="Q15" i="1" l="1"/>
  <c r="R15" i="1"/>
  <c r="O16" i="1"/>
  <c r="P16" i="1" s="1"/>
  <c r="M16" i="8"/>
  <c r="N17" i="8" s="1"/>
  <c r="O17" i="8" s="1"/>
  <c r="P17" i="8" s="1"/>
  <c r="P16" i="4"/>
  <c r="Q16" i="4"/>
  <c r="J21" i="4"/>
  <c r="M17" i="4"/>
  <c r="L18" i="4" s="1"/>
  <c r="N17" i="4"/>
  <c r="O17" i="4" s="1"/>
  <c r="L14" i="1"/>
  <c r="K14" i="1"/>
  <c r="H15" i="1"/>
  <c r="I15" i="1"/>
  <c r="J15" i="1" s="1"/>
  <c r="E14" i="3"/>
  <c r="F15" i="3" s="1"/>
  <c r="G15" i="3" s="1"/>
  <c r="D16" i="2"/>
  <c r="E16" i="2"/>
  <c r="F16" i="2" s="1"/>
  <c r="G15" i="2"/>
  <c r="H15" i="2"/>
  <c r="N16" i="1"/>
  <c r="M17" i="1" s="1"/>
  <c r="N17" i="1" s="1"/>
  <c r="Q16" i="1" l="1"/>
  <c r="R16" i="1"/>
  <c r="O17" i="1"/>
  <c r="P17" i="1" s="1"/>
  <c r="L17" i="8"/>
  <c r="M17" i="8" s="1"/>
  <c r="L18" i="8" s="1"/>
  <c r="J22" i="8" s="1"/>
  <c r="Q17" i="8"/>
  <c r="N18" i="4"/>
  <c r="O18" i="4" s="1"/>
  <c r="J22" i="4"/>
  <c r="M18" i="4"/>
  <c r="L19" i="4" s="1"/>
  <c r="P17" i="4"/>
  <c r="Q17" i="4"/>
  <c r="L15" i="1"/>
  <c r="K15" i="1"/>
  <c r="H16" i="1"/>
  <c r="I16" i="1"/>
  <c r="J16" i="1" s="1"/>
  <c r="H15" i="3"/>
  <c r="I15" i="3"/>
  <c r="D15" i="3"/>
  <c r="E17" i="2"/>
  <c r="F17" i="2" s="1"/>
  <c r="D17" i="2"/>
  <c r="H16" i="2"/>
  <c r="G16" i="2"/>
  <c r="M18" i="1"/>
  <c r="O18" i="1" l="1"/>
  <c r="P18" i="1" s="1"/>
  <c r="Q17" i="1"/>
  <c r="R17" i="1"/>
  <c r="R18" i="1"/>
  <c r="Q18" i="1"/>
  <c r="M18" i="8"/>
  <c r="N19" i="8" s="1"/>
  <c r="O19" i="8" s="1"/>
  <c r="P19" i="8" s="1"/>
  <c r="N18" i="8"/>
  <c r="O18" i="8" s="1"/>
  <c r="Q18" i="8" s="1"/>
  <c r="J21" i="8"/>
  <c r="J23" i="4"/>
  <c r="M19" i="4"/>
  <c r="L20" i="4" s="1"/>
  <c r="N19" i="4"/>
  <c r="O19" i="4" s="1"/>
  <c r="Q18" i="4"/>
  <c r="P18" i="4"/>
  <c r="H17" i="1"/>
  <c r="I17" i="1"/>
  <c r="J17" i="1" s="1"/>
  <c r="K16" i="1"/>
  <c r="L16" i="1"/>
  <c r="E15" i="3"/>
  <c r="F16" i="3" s="1"/>
  <c r="G16" i="3" s="1"/>
  <c r="E18" i="2"/>
  <c r="F18" i="2" s="1"/>
  <c r="D18" i="2"/>
  <c r="G17" i="2"/>
  <c r="H17" i="2"/>
  <c r="N18" i="1"/>
  <c r="M19" i="1" s="1"/>
  <c r="O19" i="1" l="1"/>
  <c r="P19" i="1" s="1"/>
  <c r="R19" i="1"/>
  <c r="Q19" i="1"/>
  <c r="Q19" i="8"/>
  <c r="L19" i="8"/>
  <c r="J23" i="8" s="1"/>
  <c r="P18" i="8"/>
  <c r="P19" i="4"/>
  <c r="Q19" i="4"/>
  <c r="N20" i="4"/>
  <c r="O20" i="4" s="1"/>
  <c r="J24" i="4"/>
  <c r="M20" i="4"/>
  <c r="L21" i="4" s="1"/>
  <c r="L17" i="1"/>
  <c r="K17" i="1"/>
  <c r="H18" i="1"/>
  <c r="I18" i="1"/>
  <c r="J18" i="1" s="1"/>
  <c r="I16" i="3"/>
  <c r="H16" i="3"/>
  <c r="D16" i="3"/>
  <c r="E19" i="2"/>
  <c r="F19" i="2" s="1"/>
  <c r="D19" i="2"/>
  <c r="H18" i="2"/>
  <c r="G18" i="2"/>
  <c r="N19" i="1"/>
  <c r="M20" i="1" s="1"/>
  <c r="O20" i="1" l="1"/>
  <c r="P20" i="1" s="1"/>
  <c r="M19" i="8"/>
  <c r="N20" i="8" s="1"/>
  <c r="O20" i="8" s="1"/>
  <c r="Q20" i="8" s="1"/>
  <c r="J25" i="4"/>
  <c r="M21" i="4"/>
  <c r="L22" i="4" s="1"/>
  <c r="N21" i="4"/>
  <c r="O21" i="4" s="1"/>
  <c r="P20" i="4"/>
  <c r="Q20" i="4"/>
  <c r="L18" i="1"/>
  <c r="K18" i="1"/>
  <c r="H19" i="1"/>
  <c r="I19" i="1"/>
  <c r="J19" i="1" s="1"/>
  <c r="E16" i="3"/>
  <c r="F17" i="3" s="1"/>
  <c r="G17" i="3" s="1"/>
  <c r="G19" i="2"/>
  <c r="H19" i="2"/>
  <c r="D20" i="2"/>
  <c r="E20" i="2"/>
  <c r="F20" i="2" s="1"/>
  <c r="N20" i="1"/>
  <c r="M21" i="1" s="1"/>
  <c r="Q20" i="1" l="1"/>
  <c r="R20" i="1"/>
  <c r="O21" i="1"/>
  <c r="P21" i="1" s="1"/>
  <c r="P20" i="8"/>
  <c r="L20" i="8"/>
  <c r="J24" i="8" s="1"/>
  <c r="Q21" i="4"/>
  <c r="P21" i="4"/>
  <c r="J26" i="4"/>
  <c r="M22" i="4"/>
  <c r="L23" i="4" s="1"/>
  <c r="N22" i="4"/>
  <c r="O22" i="4" s="1"/>
  <c r="H20" i="1"/>
  <c r="I20" i="1"/>
  <c r="J20" i="1" s="1"/>
  <c r="K19" i="1"/>
  <c r="L19" i="1"/>
  <c r="D17" i="3"/>
  <c r="E17" i="3" s="1"/>
  <c r="D18" i="3" s="1"/>
  <c r="H17" i="3"/>
  <c r="I17" i="3"/>
  <c r="H20" i="2"/>
  <c r="G20" i="2"/>
  <c r="E21" i="2"/>
  <c r="F21" i="2" s="1"/>
  <c r="D21" i="2"/>
  <c r="N21" i="1"/>
  <c r="M22" i="1" s="1"/>
  <c r="R21" i="1" l="1"/>
  <c r="Q21" i="1"/>
  <c r="O22" i="1"/>
  <c r="P22" i="1" s="1"/>
  <c r="M20" i="8"/>
  <c r="N21" i="8" s="1"/>
  <c r="O21" i="8" s="1"/>
  <c r="P21" i="8" s="1"/>
  <c r="J27" i="4"/>
  <c r="M23" i="4"/>
  <c r="L24" i="4" s="1"/>
  <c r="P22" i="4"/>
  <c r="Q22" i="4"/>
  <c r="N23" i="4"/>
  <c r="O23" i="4" s="1"/>
  <c r="L20" i="1"/>
  <c r="K20" i="1"/>
  <c r="H21" i="1"/>
  <c r="I21" i="1"/>
  <c r="J21" i="1" s="1"/>
  <c r="E18" i="3"/>
  <c r="F19" i="3" s="1"/>
  <c r="G19" i="3" s="1"/>
  <c r="F18" i="3"/>
  <c r="G18" i="3" s="1"/>
  <c r="H21" i="2"/>
  <c r="G21" i="2"/>
  <c r="E22" i="2"/>
  <c r="F22" i="2" s="1"/>
  <c r="D22" i="2"/>
  <c r="N22" i="1"/>
  <c r="M23" i="1" s="1"/>
  <c r="R22" i="1" l="1"/>
  <c r="Q22" i="1"/>
  <c r="O23" i="1"/>
  <c r="P23" i="1" s="1"/>
  <c r="L21" i="8"/>
  <c r="M21" i="8" s="1"/>
  <c r="L22" i="8" s="1"/>
  <c r="M22" i="8" s="1"/>
  <c r="N23" i="8" s="1"/>
  <c r="O23" i="8" s="1"/>
  <c r="Q23" i="8" s="1"/>
  <c r="Q21" i="8"/>
  <c r="Q23" i="4"/>
  <c r="P23" i="4"/>
  <c r="J28" i="4"/>
  <c r="M24" i="4"/>
  <c r="L25" i="4" s="1"/>
  <c r="N24" i="4"/>
  <c r="O24" i="4" s="1"/>
  <c r="K21" i="1"/>
  <c r="L21" i="1"/>
  <c r="H22" i="1"/>
  <c r="I22" i="1"/>
  <c r="J22" i="1" s="1"/>
  <c r="I19" i="3"/>
  <c r="H19" i="3"/>
  <c r="I18" i="3"/>
  <c r="H18" i="3"/>
  <c r="D19" i="3"/>
  <c r="H22" i="2"/>
  <c r="G22" i="2"/>
  <c r="E23" i="2"/>
  <c r="F23" i="2" s="1"/>
  <c r="D23" i="2"/>
  <c r="N23" i="1"/>
  <c r="M24" i="1" s="1"/>
  <c r="Q23" i="1" l="1"/>
  <c r="R23" i="1"/>
  <c r="O24" i="1"/>
  <c r="P24" i="1" s="1"/>
  <c r="N22" i="8"/>
  <c r="O22" i="8" s="1"/>
  <c r="Q22" i="8" s="1"/>
  <c r="P23" i="8"/>
  <c r="J25" i="8"/>
  <c r="J26" i="8"/>
  <c r="L23" i="8"/>
  <c r="J27" i="8" s="1"/>
  <c r="P24" i="4"/>
  <c r="Q24" i="4"/>
  <c r="N25" i="4"/>
  <c r="O25" i="4" s="1"/>
  <c r="J29" i="4"/>
  <c r="M25" i="4"/>
  <c r="L26" i="4" s="1"/>
  <c r="H23" i="1"/>
  <c r="I23" i="1"/>
  <c r="J23" i="1" s="1"/>
  <c r="K22" i="1"/>
  <c r="L22" i="1"/>
  <c r="E19" i="3"/>
  <c r="D20" i="3" s="1"/>
  <c r="D24" i="2"/>
  <c r="E24" i="2"/>
  <c r="F24" i="2" s="1"/>
  <c r="G23" i="2"/>
  <c r="H23" i="2"/>
  <c r="N24" i="1"/>
  <c r="M25" i="1" s="1"/>
  <c r="O25" i="1" l="1"/>
  <c r="P25" i="1" s="1"/>
  <c r="R24" i="1"/>
  <c r="Q24" i="1"/>
  <c r="P22" i="8"/>
  <c r="M23" i="8"/>
  <c r="N24" i="8" s="1"/>
  <c r="O24" i="8" s="1"/>
  <c r="Q24" i="8" s="1"/>
  <c r="J30" i="4"/>
  <c r="M26" i="4"/>
  <c r="L27" i="4" s="1"/>
  <c r="N26" i="4"/>
  <c r="O26" i="4" s="1"/>
  <c r="P25" i="4"/>
  <c r="Q25" i="4"/>
  <c r="L23" i="1"/>
  <c r="K23" i="1"/>
  <c r="H24" i="1"/>
  <c r="I24" i="1"/>
  <c r="J24" i="1" s="1"/>
  <c r="E20" i="3"/>
  <c r="D21" i="3" s="1"/>
  <c r="F20" i="3"/>
  <c r="G20" i="3" s="1"/>
  <c r="H24" i="2"/>
  <c r="G24" i="2"/>
  <c r="E25" i="2"/>
  <c r="F25" i="2" s="1"/>
  <c r="D25" i="2"/>
  <c r="N25" i="1"/>
  <c r="M26" i="1" s="1"/>
  <c r="R25" i="1" l="1"/>
  <c r="Q25" i="1"/>
  <c r="O26" i="1"/>
  <c r="P26" i="1" s="1"/>
  <c r="L24" i="8"/>
  <c r="M24" i="8" s="1"/>
  <c r="N25" i="8" s="1"/>
  <c r="O25" i="8" s="1"/>
  <c r="P25" i="8" s="1"/>
  <c r="P24" i="8"/>
  <c r="Q26" i="4"/>
  <c r="P26" i="4"/>
  <c r="N27" i="4"/>
  <c r="O27" i="4" s="1"/>
  <c r="J31" i="4"/>
  <c r="M27" i="4"/>
  <c r="L28" i="4" s="1"/>
  <c r="K24" i="1"/>
  <c r="L24" i="1"/>
  <c r="H25" i="1"/>
  <c r="I25" i="1"/>
  <c r="J25" i="1" s="1"/>
  <c r="E21" i="3"/>
  <c r="D22" i="3" s="1"/>
  <c r="H20" i="3"/>
  <c r="I20" i="3"/>
  <c r="F21" i="3"/>
  <c r="G21" i="3" s="1"/>
  <c r="E26" i="2"/>
  <c r="F26" i="2" s="1"/>
  <c r="D26" i="2"/>
  <c r="H25" i="2"/>
  <c r="G25" i="2"/>
  <c r="N26" i="1"/>
  <c r="M27" i="1" s="1"/>
  <c r="R26" i="1" l="1"/>
  <c r="Q26" i="1"/>
  <c r="O27" i="1"/>
  <c r="P27" i="1" s="1"/>
  <c r="L25" i="8"/>
  <c r="M25" i="8" s="1"/>
  <c r="N26" i="8" s="1"/>
  <c r="O26" i="8" s="1"/>
  <c r="Q26" i="8" s="1"/>
  <c r="J28" i="8"/>
  <c r="Q25" i="8"/>
  <c r="J32" i="4"/>
  <c r="M28" i="4"/>
  <c r="L29" i="4" s="1"/>
  <c r="N28" i="4"/>
  <c r="O28" i="4" s="1"/>
  <c r="P27" i="4"/>
  <c r="Q27" i="4"/>
  <c r="K25" i="1"/>
  <c r="L25" i="1"/>
  <c r="H26" i="1"/>
  <c r="I26" i="1"/>
  <c r="J26" i="1" s="1"/>
  <c r="E22" i="3"/>
  <c r="F23" i="3" s="1"/>
  <c r="G23" i="3" s="1"/>
  <c r="I21" i="3"/>
  <c r="H21" i="3"/>
  <c r="F22" i="3"/>
  <c r="G22" i="3" s="1"/>
  <c r="H26" i="2"/>
  <c r="G26" i="2"/>
  <c r="E27" i="2"/>
  <c r="F27" i="2" s="1"/>
  <c r="D27" i="2"/>
  <c r="N27" i="1"/>
  <c r="M28" i="1" s="1"/>
  <c r="D23" i="3" l="1"/>
  <c r="R27" i="1"/>
  <c r="Q27" i="1"/>
  <c r="O29" i="1"/>
  <c r="P29" i="1" s="1"/>
  <c r="O28" i="1"/>
  <c r="P28" i="1" s="1"/>
  <c r="J29" i="8"/>
  <c r="P26" i="8"/>
  <c r="L26" i="8"/>
  <c r="J30" i="8" s="1"/>
  <c r="P28" i="4"/>
  <c r="Q28" i="4"/>
  <c r="J33" i="4"/>
  <c r="M29" i="4"/>
  <c r="L30" i="4" s="1"/>
  <c r="N29" i="4"/>
  <c r="O29" i="4" s="1"/>
  <c r="K26" i="1"/>
  <c r="L26" i="1"/>
  <c r="H27" i="1"/>
  <c r="I27" i="1"/>
  <c r="J27" i="1" s="1"/>
  <c r="H23" i="3"/>
  <c r="I23" i="3"/>
  <c r="E23" i="3"/>
  <c r="F24" i="3" s="1"/>
  <c r="G24" i="3" s="1"/>
  <c r="I22" i="3"/>
  <c r="H22" i="3"/>
  <c r="G27" i="2"/>
  <c r="H27" i="2"/>
  <c r="E28" i="2"/>
  <c r="F28" i="2" s="1"/>
  <c r="D28" i="2"/>
  <c r="N28" i="1"/>
  <c r="M29" i="1" s="1"/>
  <c r="Q28" i="1" l="1"/>
  <c r="R28" i="1"/>
  <c r="R29" i="1"/>
  <c r="Q29" i="1"/>
  <c r="M26" i="8"/>
  <c r="N27" i="8" s="1"/>
  <c r="O27" i="8" s="1"/>
  <c r="P27" i="8" s="1"/>
  <c r="J34" i="4"/>
  <c r="M30" i="4"/>
  <c r="L31" i="4" s="1"/>
  <c r="Q29" i="4"/>
  <c r="P29" i="4"/>
  <c r="N30" i="4"/>
  <c r="O30" i="4" s="1"/>
  <c r="K27" i="1"/>
  <c r="L27" i="1"/>
  <c r="H28" i="1"/>
  <c r="I28" i="1"/>
  <c r="J28" i="1" s="1"/>
  <c r="I24" i="3"/>
  <c r="H24" i="3"/>
  <c r="D24" i="3"/>
  <c r="D29" i="2"/>
  <c r="E29" i="2"/>
  <c r="F29" i="2" s="1"/>
  <c r="H28" i="2"/>
  <c r="G28" i="2"/>
  <c r="N29" i="1"/>
  <c r="M30" i="1" s="1"/>
  <c r="O30" i="1" l="1"/>
  <c r="P30" i="1" s="1"/>
  <c r="Q27" i="8"/>
  <c r="L27" i="8"/>
  <c r="J31" i="8" s="1"/>
  <c r="P30" i="4"/>
  <c r="Q30" i="4"/>
  <c r="J35" i="4"/>
  <c r="M31" i="4"/>
  <c r="L32" i="4" s="1"/>
  <c r="N31" i="4"/>
  <c r="O31" i="4" s="1"/>
  <c r="L28" i="1"/>
  <c r="K28" i="1"/>
  <c r="H29" i="1"/>
  <c r="I29" i="1"/>
  <c r="J29" i="1" s="1"/>
  <c r="E24" i="3"/>
  <c r="D25" i="3" s="1"/>
  <c r="H29" i="2"/>
  <c r="G29" i="2"/>
  <c r="E30" i="2"/>
  <c r="F30" i="2" s="1"/>
  <c r="D30" i="2"/>
  <c r="N30" i="1"/>
  <c r="M31" i="1" s="1"/>
  <c r="R30" i="1" l="1"/>
  <c r="Q30" i="1"/>
  <c r="O31" i="1"/>
  <c r="P31" i="1" s="1"/>
  <c r="M27" i="8"/>
  <c r="N28" i="8" s="1"/>
  <c r="O28" i="8" s="1"/>
  <c r="Q28" i="8" s="1"/>
  <c r="P31" i="4"/>
  <c r="Q31" i="4"/>
  <c r="J36" i="4"/>
  <c r="M32" i="4"/>
  <c r="L33" i="4" s="1"/>
  <c r="N32" i="4"/>
  <c r="O32" i="4" s="1"/>
  <c r="L29" i="1"/>
  <c r="K29" i="1"/>
  <c r="H30" i="1"/>
  <c r="I30" i="1"/>
  <c r="J30" i="1" s="1"/>
  <c r="E25" i="3"/>
  <c r="F26" i="3" s="1"/>
  <c r="G26" i="3" s="1"/>
  <c r="F25" i="3"/>
  <c r="G25" i="3" s="1"/>
  <c r="E31" i="2"/>
  <c r="F31" i="2" s="1"/>
  <c r="D31" i="2"/>
  <c r="H30" i="2"/>
  <c r="G30" i="2"/>
  <c r="N31" i="1"/>
  <c r="M32" i="1" s="1"/>
  <c r="Q31" i="1" l="1"/>
  <c r="R31" i="1"/>
  <c r="O32" i="1"/>
  <c r="P32" i="1" s="1"/>
  <c r="P28" i="8"/>
  <c r="L28" i="8"/>
  <c r="M28" i="8" s="1"/>
  <c r="N29" i="8" s="1"/>
  <c r="O29" i="8" s="1"/>
  <c r="Q29" i="8" s="1"/>
  <c r="P32" i="4"/>
  <c r="Q32" i="4"/>
  <c r="J37" i="4"/>
  <c r="M33" i="4"/>
  <c r="L34" i="4" s="1"/>
  <c r="N33" i="4"/>
  <c r="O33" i="4" s="1"/>
  <c r="K30" i="1"/>
  <c r="L30" i="1"/>
  <c r="H31" i="1"/>
  <c r="I31" i="1"/>
  <c r="J31" i="1" s="1"/>
  <c r="I26" i="3"/>
  <c r="H26" i="3"/>
  <c r="D26" i="3"/>
  <c r="H25" i="3"/>
  <c r="I25" i="3"/>
  <c r="D32" i="2"/>
  <c r="E32" i="2"/>
  <c r="F32" i="2" s="1"/>
  <c r="H31" i="2"/>
  <c r="G31" i="2"/>
  <c r="N32" i="1"/>
  <c r="M33" i="1" s="1"/>
  <c r="R32" i="1" l="1"/>
  <c r="Q32" i="1"/>
  <c r="O33" i="1"/>
  <c r="P33" i="1" s="1"/>
  <c r="P29" i="8"/>
  <c r="J32" i="8"/>
  <c r="L29" i="8"/>
  <c r="M29" i="8" s="1"/>
  <c r="J38" i="4"/>
  <c r="M34" i="4"/>
  <c r="L35" i="4" s="1"/>
  <c r="P33" i="4"/>
  <c r="Q33" i="4"/>
  <c r="N34" i="4"/>
  <c r="O34" i="4" s="1"/>
  <c r="L31" i="1"/>
  <c r="K31" i="1"/>
  <c r="H32" i="1"/>
  <c r="I32" i="1"/>
  <c r="J32" i="1" s="1"/>
  <c r="E26" i="3"/>
  <c r="F27" i="3" s="1"/>
  <c r="G27" i="3" s="1"/>
  <c r="G32" i="2"/>
  <c r="H32" i="2"/>
  <c r="E33" i="2"/>
  <c r="F33" i="2" s="1"/>
  <c r="D33" i="2"/>
  <c r="E34" i="2" s="1"/>
  <c r="N33" i="1"/>
  <c r="R33" i="1" l="1"/>
  <c r="M6" i="1" s="1"/>
  <c r="Q33" i="1"/>
  <c r="M5" i="1" s="1"/>
  <c r="J33" i="8"/>
  <c r="N30" i="8"/>
  <c r="O30" i="8" s="1"/>
  <c r="P30" i="8" s="1"/>
  <c r="L30" i="8"/>
  <c r="J34" i="8" s="1"/>
  <c r="N35" i="4"/>
  <c r="O35" i="4" s="1"/>
  <c r="Q34" i="4"/>
  <c r="P34" i="4"/>
  <c r="J39" i="4"/>
  <c r="M35" i="4"/>
  <c r="L36" i="4" s="1"/>
  <c r="K32" i="1"/>
  <c r="L32" i="1"/>
  <c r="H33" i="1"/>
  <c r="I34" i="1" s="1"/>
  <c r="I33" i="1"/>
  <c r="J33" i="1" s="1"/>
  <c r="I27" i="3"/>
  <c r="H27" i="3"/>
  <c r="D27" i="3"/>
  <c r="H33" i="2"/>
  <c r="D6" i="2" s="1"/>
  <c r="G33" i="2"/>
  <c r="D5" i="2" s="1"/>
  <c r="E38" i="2"/>
  <c r="E35" i="2"/>
  <c r="E37" i="2"/>
  <c r="E36" i="2"/>
  <c r="Q30" i="8" l="1"/>
  <c r="M30" i="8"/>
  <c r="N31" i="8" s="1"/>
  <c r="O31" i="8" s="1"/>
  <c r="N36" i="4"/>
  <c r="O36" i="4" s="1"/>
  <c r="J40" i="4"/>
  <c r="M36" i="4"/>
  <c r="L37" i="4" s="1"/>
  <c r="P35" i="4"/>
  <c r="Q35" i="4"/>
  <c r="K33" i="1"/>
  <c r="H5" i="1" s="1"/>
  <c r="L33" i="1"/>
  <c r="H6" i="1" s="1"/>
  <c r="I36" i="1"/>
  <c r="I37" i="1"/>
  <c r="I38" i="1"/>
  <c r="I35" i="1"/>
  <c r="E27" i="3"/>
  <c r="D28" i="3" s="1"/>
  <c r="L31" i="8" l="1"/>
  <c r="J35" i="8" s="1"/>
  <c r="Q31" i="8"/>
  <c r="P31" i="8"/>
  <c r="J41" i="4"/>
  <c r="M37" i="4"/>
  <c r="L38" i="4" s="1"/>
  <c r="N37" i="4"/>
  <c r="O37" i="4" s="1"/>
  <c r="P36" i="4"/>
  <c r="Q36" i="4"/>
  <c r="F28" i="3"/>
  <c r="G28" i="3" s="1"/>
  <c r="H28" i="3" s="1"/>
  <c r="E28" i="3"/>
  <c r="D29" i="3" s="1"/>
  <c r="M31" i="8" l="1"/>
  <c r="N32" i="8" s="1"/>
  <c r="O32" i="8" s="1"/>
  <c r="Q37" i="4"/>
  <c r="P37" i="4"/>
  <c r="J42" i="4"/>
  <c r="M38" i="4"/>
  <c r="L39" i="4" s="1"/>
  <c r="N38" i="4"/>
  <c r="O38" i="4" s="1"/>
  <c r="I28" i="3"/>
  <c r="E29" i="3"/>
  <c r="F30" i="3" s="1"/>
  <c r="G30" i="3" s="1"/>
  <c r="F29" i="3"/>
  <c r="G29" i="3" s="1"/>
  <c r="L32" i="8" l="1"/>
  <c r="M32" i="8" s="1"/>
  <c r="N33" i="8" s="1"/>
  <c r="O33" i="8" s="1"/>
  <c r="Q32" i="8"/>
  <c r="P32" i="8"/>
  <c r="P38" i="4"/>
  <c r="Q38" i="4"/>
  <c r="J43" i="4"/>
  <c r="M39" i="4"/>
  <c r="L40" i="4" s="1"/>
  <c r="N39" i="4"/>
  <c r="O39" i="4" s="1"/>
  <c r="I30" i="3"/>
  <c r="H30" i="3"/>
  <c r="D30" i="3"/>
  <c r="H29" i="3"/>
  <c r="I29" i="3"/>
  <c r="J36" i="8" l="1"/>
  <c r="L33" i="8"/>
  <c r="P33" i="8"/>
  <c r="Q33" i="8"/>
  <c r="P39" i="4"/>
  <c r="Q39" i="4"/>
  <c r="J44" i="4"/>
  <c r="M40" i="4"/>
  <c r="L41" i="4" s="1"/>
  <c r="N40" i="4"/>
  <c r="O40" i="4" s="1"/>
  <c r="E30" i="3"/>
  <c r="F31" i="3" s="1"/>
  <c r="G31" i="3" s="1"/>
  <c r="M33" i="8" l="1"/>
  <c r="N34" i="8" s="1"/>
  <c r="O34" i="8" s="1"/>
  <c r="J37" i="8"/>
  <c r="P40" i="4"/>
  <c r="Q40" i="4"/>
  <c r="N41" i="4"/>
  <c r="O41" i="4" s="1"/>
  <c r="J45" i="4"/>
  <c r="M41" i="4"/>
  <c r="L42" i="4" s="1"/>
  <c r="D31" i="3"/>
  <c r="E31" i="3" s="1"/>
  <c r="F32" i="3" s="1"/>
  <c r="G32" i="3" s="1"/>
  <c r="H31" i="3"/>
  <c r="I31" i="3"/>
  <c r="L34" i="8" l="1"/>
  <c r="J38" i="8" s="1"/>
  <c r="Q34" i="8"/>
  <c r="P34" i="8"/>
  <c r="J46" i="4"/>
  <c r="M42" i="4"/>
  <c r="L43" i="4" s="1"/>
  <c r="N42" i="4"/>
  <c r="O42" i="4" s="1"/>
  <c r="Q41" i="4"/>
  <c r="P41" i="4"/>
  <c r="D32" i="3"/>
  <c r="E32" i="3" s="1"/>
  <c r="F33" i="3" s="1"/>
  <c r="G33" i="3" s="1"/>
  <c r="I32" i="3"/>
  <c r="H32" i="3"/>
  <c r="M34" i="8" l="1"/>
  <c r="L35" i="8" s="1"/>
  <c r="J47" i="4"/>
  <c r="M43" i="4"/>
  <c r="L44" i="4" s="1"/>
  <c r="N43" i="4"/>
  <c r="O43" i="4" s="1"/>
  <c r="Q42" i="4"/>
  <c r="P42" i="4"/>
  <c r="H33" i="3"/>
  <c r="D5" i="3" s="1"/>
  <c r="I33" i="3"/>
  <c r="D6" i="3" s="1"/>
  <c r="D33" i="3"/>
  <c r="N35" i="8" l="1"/>
  <c r="O35" i="8" s="1"/>
  <c r="Q35" i="8" s="1"/>
  <c r="J39" i="8"/>
  <c r="M35" i="8"/>
  <c r="N36" i="8" s="1"/>
  <c r="O36" i="8" s="1"/>
  <c r="P43" i="4"/>
  <c r="Q43" i="4"/>
  <c r="N44" i="4"/>
  <c r="O44" i="4" s="1"/>
  <c r="J48" i="4"/>
  <c r="M44" i="4"/>
  <c r="L45" i="4" s="1"/>
  <c r="E33" i="3"/>
  <c r="F34" i="3" l="1"/>
  <c r="F35" i="3" s="1"/>
  <c r="F36" i="3" s="1"/>
  <c r="F37" i="3" s="1"/>
  <c r="F38" i="3" s="1"/>
  <c r="P35" i="8"/>
  <c r="L36" i="8"/>
  <c r="M36" i="8" s="1"/>
  <c r="N37" i="8" s="1"/>
  <c r="O37" i="8" s="1"/>
  <c r="Q36" i="8"/>
  <c r="P36" i="8"/>
  <c r="J49" i="4"/>
  <c r="M45" i="4"/>
  <c r="L46" i="4" s="1"/>
  <c r="P44" i="4"/>
  <c r="Q44" i="4"/>
  <c r="N45" i="4"/>
  <c r="O45" i="4" s="1"/>
  <c r="J40" i="8" l="1"/>
  <c r="L37" i="8"/>
  <c r="M37" i="8" s="1"/>
  <c r="Q37" i="8"/>
  <c r="P37" i="8"/>
  <c r="N46" i="4"/>
  <c r="O46" i="4" s="1"/>
  <c r="P46" i="4" s="1"/>
  <c r="J50" i="4"/>
  <c r="M46" i="4"/>
  <c r="L47" i="4" s="1"/>
  <c r="Q45" i="4"/>
  <c r="P45" i="4"/>
  <c r="J41" i="8" l="1"/>
  <c r="N38" i="8"/>
  <c r="O38" i="8" s="1"/>
  <c r="P38" i="8" s="1"/>
  <c r="L38" i="8"/>
  <c r="M38" i="8" s="1"/>
  <c r="N39" i="8" s="1"/>
  <c r="O39" i="8" s="1"/>
  <c r="Q46" i="4"/>
  <c r="N47" i="4"/>
  <c r="O47" i="4" s="1"/>
  <c r="P47" i="4" s="1"/>
  <c r="J51" i="4"/>
  <c r="M47" i="4"/>
  <c r="L48" i="4" s="1"/>
  <c r="Q38" i="8" l="1"/>
  <c r="J42" i="8"/>
  <c r="L39" i="8"/>
  <c r="J43" i="8" s="1"/>
  <c r="P39" i="8"/>
  <c r="Q39" i="8"/>
  <c r="Q47" i="4"/>
  <c r="J52" i="4"/>
  <c r="M48" i="4"/>
  <c r="L49" i="4" s="1"/>
  <c r="N48" i="4"/>
  <c r="O48" i="4" s="1"/>
  <c r="M39" i="8" l="1"/>
  <c r="N40" i="8" s="1"/>
  <c r="O40" i="8" s="1"/>
  <c r="J53" i="4"/>
  <c r="M49" i="4"/>
  <c r="L50" i="4" s="1"/>
  <c r="N49" i="4"/>
  <c r="O49" i="4" s="1"/>
  <c r="P48" i="4"/>
  <c r="Q48" i="4"/>
  <c r="L40" i="8" l="1"/>
  <c r="M40" i="8" s="1"/>
  <c r="Q40" i="8"/>
  <c r="P40" i="8"/>
  <c r="P49" i="4"/>
  <c r="Q49" i="4"/>
  <c r="J54" i="4"/>
  <c r="M50" i="4"/>
  <c r="L51" i="4" s="1"/>
  <c r="N50" i="4"/>
  <c r="O50" i="4" s="1"/>
  <c r="J44" i="8" l="1"/>
  <c r="N41" i="8"/>
  <c r="O41" i="8" s="1"/>
  <c r="L41" i="8"/>
  <c r="Q50" i="4"/>
  <c r="P50" i="4"/>
  <c r="J55" i="4"/>
  <c r="M51" i="4"/>
  <c r="L52" i="4" s="1"/>
  <c r="N51" i="4"/>
  <c r="O51" i="4" s="1"/>
  <c r="J45" i="8" l="1"/>
  <c r="M41" i="8"/>
  <c r="P41" i="8"/>
  <c r="Q41" i="8"/>
  <c r="P51" i="4"/>
  <c r="Q51" i="4"/>
  <c r="J56" i="4"/>
  <c r="M52" i="4"/>
  <c r="L53" i="4" s="1"/>
  <c r="N52" i="4"/>
  <c r="O52" i="4" s="1"/>
  <c r="N42" i="8" l="1"/>
  <c r="O42" i="8" s="1"/>
  <c r="L42" i="8"/>
  <c r="N53" i="4"/>
  <c r="O53" i="4" s="1"/>
  <c r="P52" i="4"/>
  <c r="Q52" i="4"/>
  <c r="J57" i="4"/>
  <c r="M53" i="4"/>
  <c r="L54" i="4" s="1"/>
  <c r="M42" i="8" l="1"/>
  <c r="L43" i="8" s="1"/>
  <c r="J46" i="8"/>
  <c r="P42" i="8"/>
  <c r="Q42" i="8"/>
  <c r="N54" i="4"/>
  <c r="O54" i="4" s="1"/>
  <c r="J58" i="4"/>
  <c r="M54" i="4"/>
  <c r="L55" i="4" s="1"/>
  <c r="Q53" i="4"/>
  <c r="P53" i="4"/>
  <c r="N43" i="8" l="1"/>
  <c r="O43" i="8" s="1"/>
  <c r="P43" i="8" s="1"/>
  <c r="J47" i="8"/>
  <c r="M43" i="8"/>
  <c r="N44" i="8" s="1"/>
  <c r="O44" i="8" s="1"/>
  <c r="J59" i="4"/>
  <c r="M55" i="4"/>
  <c r="L56" i="4" s="1"/>
  <c r="N55" i="4"/>
  <c r="O55" i="4" s="1"/>
  <c r="P54" i="4"/>
  <c r="Q54" i="4"/>
  <c r="Q43" i="8" l="1"/>
  <c r="L44" i="8"/>
  <c r="J48" i="8" s="1"/>
  <c r="P44" i="8"/>
  <c r="Q44" i="8"/>
  <c r="Q55" i="4"/>
  <c r="P55" i="4"/>
  <c r="J60" i="4"/>
  <c r="M56" i="4"/>
  <c r="L57" i="4" s="1"/>
  <c r="N56" i="4"/>
  <c r="O56" i="4" s="1"/>
  <c r="M44" i="8" l="1"/>
  <c r="N45" i="8" s="1"/>
  <c r="O45" i="8" s="1"/>
  <c r="Q45" i="8" s="1"/>
  <c r="P56" i="4"/>
  <c r="Q56" i="4"/>
  <c r="J61" i="4"/>
  <c r="M57" i="4"/>
  <c r="L58" i="4" s="1"/>
  <c r="N57" i="4"/>
  <c r="O57" i="4" s="1"/>
  <c r="L45" i="8" l="1"/>
  <c r="J49" i="8" s="1"/>
  <c r="P45" i="8"/>
  <c r="P57" i="4"/>
  <c r="Q57" i="4"/>
  <c r="J62" i="4"/>
  <c r="M58" i="4"/>
  <c r="L59" i="4" s="1"/>
  <c r="N58" i="4"/>
  <c r="O58" i="4" s="1"/>
  <c r="M45" i="8" l="1"/>
  <c r="N46" i="8" s="1"/>
  <c r="O46" i="8" s="1"/>
  <c r="P46" i="8" s="1"/>
  <c r="N59" i="4"/>
  <c r="O59" i="4" s="1"/>
  <c r="Q58" i="4"/>
  <c r="P58" i="4"/>
  <c r="J63" i="4"/>
  <c r="M59" i="4"/>
  <c r="L60" i="4" s="1"/>
  <c r="Q46" i="8" l="1"/>
  <c r="L46" i="8"/>
  <c r="M46" i="8" s="1"/>
  <c r="N47" i="8" s="1"/>
  <c r="O47" i="8" s="1"/>
  <c r="Q47" i="8" s="1"/>
  <c r="J64" i="4"/>
  <c r="M60" i="4"/>
  <c r="L61" i="4" s="1"/>
  <c r="N60" i="4"/>
  <c r="O60" i="4" s="1"/>
  <c r="P59" i="4"/>
  <c r="Q59" i="4"/>
  <c r="J50" i="8" l="1"/>
  <c r="P47" i="8"/>
  <c r="L47" i="8"/>
  <c r="M47" i="8" s="1"/>
  <c r="N48" i="8" s="1"/>
  <c r="O48" i="8" s="1"/>
  <c r="Q48" i="8" s="1"/>
  <c r="M61" i="4"/>
  <c r="J65" i="4"/>
  <c r="Q60" i="4"/>
  <c r="P60" i="4"/>
  <c r="N61" i="4"/>
  <c r="O61" i="4" s="1"/>
  <c r="P48" i="8" l="1"/>
  <c r="L48" i="8"/>
  <c r="J52" i="8" s="1"/>
  <c r="J51" i="8"/>
  <c r="N65" i="4"/>
  <c r="N64" i="4"/>
  <c r="N63" i="4"/>
  <c r="N62" i="4"/>
  <c r="Q61" i="4"/>
  <c r="E5" i="4" s="1"/>
  <c r="P61" i="4"/>
  <c r="E4" i="4" s="1"/>
  <c r="M48" i="8" l="1"/>
  <c r="N49" i="8" s="1"/>
  <c r="O49" i="8" s="1"/>
  <c r="P49" i="8" s="1"/>
  <c r="Q49" i="8" l="1"/>
  <c r="L49" i="8"/>
  <c r="J53" i="8" s="1"/>
  <c r="M49" i="8" l="1"/>
  <c r="N50" i="8" s="1"/>
  <c r="O50" i="8" s="1"/>
  <c r="Q50" i="8" s="1"/>
  <c r="P50" i="8" l="1"/>
  <c r="L50" i="8"/>
  <c r="J54" i="8" l="1"/>
  <c r="M50" i="8"/>
  <c r="N51" i="8" s="1"/>
  <c r="O51" i="8" s="1"/>
  <c r="P51" i="8" l="1"/>
  <c r="Q51" i="8"/>
  <c r="L51" i="8"/>
  <c r="M51" i="8" l="1"/>
  <c r="N52" i="8" s="1"/>
  <c r="O52" i="8" s="1"/>
  <c r="J55" i="8"/>
  <c r="L52" i="8" l="1"/>
  <c r="M52" i="8" s="1"/>
  <c r="N53" i="8" s="1"/>
  <c r="O53" i="8" s="1"/>
  <c r="P52" i="8"/>
  <c r="Q52" i="8"/>
  <c r="J56" i="8" l="1"/>
  <c r="Q53" i="8"/>
  <c r="P53" i="8"/>
  <c r="L53" i="8"/>
  <c r="J57" i="8" l="1"/>
  <c r="M53" i="8"/>
  <c r="N54" i="8" s="1"/>
  <c r="O54" i="8" s="1"/>
  <c r="L54" i="8" l="1"/>
  <c r="M54" i="8" s="1"/>
  <c r="N55" i="8" s="1"/>
  <c r="O55" i="8" s="1"/>
  <c r="Q54" i="8"/>
  <c r="P54" i="8"/>
  <c r="J58" i="8" l="1"/>
  <c r="L55" i="8"/>
  <c r="Q55" i="8"/>
  <c r="P55" i="8"/>
  <c r="M55" i="8" l="1"/>
  <c r="N56" i="8" s="1"/>
  <c r="O56" i="8" s="1"/>
  <c r="J59" i="8"/>
  <c r="L56" i="8" l="1"/>
  <c r="M56" i="8" s="1"/>
  <c r="N57" i="8" s="1"/>
  <c r="O57" i="8" s="1"/>
  <c r="Q56" i="8"/>
  <c r="P56" i="8"/>
  <c r="J60" i="8" l="1"/>
  <c r="L57" i="8"/>
  <c r="P57" i="8"/>
  <c r="Q57" i="8"/>
  <c r="J61" i="8" l="1"/>
  <c r="M57" i="8"/>
  <c r="N58" i="8" s="1"/>
  <c r="O58" i="8" s="1"/>
  <c r="L58" i="8" l="1"/>
  <c r="M58" i="8" s="1"/>
  <c r="P58" i="8"/>
  <c r="Q58" i="8"/>
  <c r="J62" i="8" l="1"/>
  <c r="L59" i="8"/>
  <c r="M59" i="8" s="1"/>
  <c r="N59" i="8"/>
  <c r="O59" i="8" s="1"/>
  <c r="Q59" i="8" s="1"/>
  <c r="J63" i="8" l="1"/>
  <c r="P59" i="8"/>
  <c r="N60" i="8"/>
  <c r="O60" i="8" s="1"/>
  <c r="P60" i="8" s="1"/>
  <c r="L60" i="8"/>
  <c r="M60" i="8" s="1"/>
  <c r="Q60" i="8" l="1"/>
  <c r="J64" i="8"/>
  <c r="N61" i="8"/>
  <c r="O61" i="8" s="1"/>
  <c r="L61" i="8"/>
  <c r="M61" i="8" l="1"/>
  <c r="N62" i="8" s="1"/>
  <c r="J65" i="8"/>
  <c r="P61" i="8"/>
  <c r="E4" i="8" s="1"/>
  <c r="Q61" i="8"/>
  <c r="E5" i="8" s="1"/>
  <c r="N63" i="8" l="1"/>
  <c r="N64" i="8"/>
  <c r="N65" i="8"/>
</calcChain>
</file>

<file path=xl/sharedStrings.xml><?xml version="1.0" encoding="utf-8"?>
<sst xmlns="http://schemas.openxmlformats.org/spreadsheetml/2006/main" count="412" uniqueCount="143">
  <si>
    <t>MAD</t>
  </si>
  <si>
    <t>MSE</t>
  </si>
  <si>
    <t>Week</t>
  </si>
  <si>
    <t>Period</t>
  </si>
  <si>
    <t>Demand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</si>
  <si>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</si>
  <si>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</si>
  <si>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</si>
  <si>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</si>
  <si>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</si>
  <si>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</si>
  <si>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</si>
  <si>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</si>
  <si>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</si>
  <si>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</si>
  <si>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</si>
  <si>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</si>
  <si>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</si>
  <si>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</si>
  <si>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</si>
  <si>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</si>
  <si>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</si>
  <si>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Week 18</t>
  </si>
  <si>
    <t>Week 19</t>
  </si>
  <si>
    <t>Week 20</t>
  </si>
  <si>
    <t>Week 21</t>
  </si>
  <si>
    <t>Week 22</t>
  </si>
  <si>
    <t>Week 23</t>
  </si>
  <si>
    <t>Week 24</t>
  </si>
  <si>
    <t>Week 25</t>
  </si>
  <si>
    <t>Week 26</t>
  </si>
  <si>
    <t>Week 27</t>
  </si>
  <si>
    <t>Week 28</t>
  </si>
  <si>
    <t>Week 29</t>
  </si>
  <si>
    <t>Week 30</t>
  </si>
  <si>
    <t>Moving Average</t>
  </si>
  <si>
    <t>Periods</t>
  </si>
  <si>
    <t>Forecast</t>
  </si>
  <si>
    <t>Error</t>
  </si>
  <si>
    <t>Abs. Error</t>
  </si>
  <si>
    <t>Squ. Error</t>
  </si>
  <si>
    <t>Simple Exponential Smoothing</t>
  </si>
  <si>
    <t>Alpha</t>
  </si>
  <si>
    <t>Level</t>
  </si>
  <si>
    <t>Trend</t>
  </si>
  <si>
    <t>Holt's Method</t>
  </si>
  <si>
    <t>Beta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</si>
  <si>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</si>
  <si>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</si>
  <si>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</si>
  <si>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</si>
  <si>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</si>
  <si>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</si>
  <si>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</si>
  <si>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</si>
  <si>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</si>
  <si>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</si>
  <si>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</si>
  <si>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</si>
  <si>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</si>
  <si>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</si>
  <si>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</si>
  <si>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</si>
  <si>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</si>
  <si>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</si>
  <si>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</si>
  <si>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</si>
  <si>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</si>
  <si>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</si>
  <si>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95,0%</t>
  </si>
  <si>
    <t>Upper 95,0%</t>
  </si>
  <si>
    <t>X Variable 1</t>
  </si>
  <si>
    <t>Quarter/Year</t>
  </si>
  <si>
    <t>Q1/2006</t>
  </si>
  <si>
    <t>Q2/2006</t>
  </si>
  <si>
    <t>Q3/2006</t>
  </si>
  <si>
    <t>Q4/2006</t>
  </si>
  <si>
    <t>Q1/2007</t>
  </si>
  <si>
    <t>Q2/2007</t>
  </si>
  <si>
    <t>Q3/2007</t>
  </si>
  <si>
    <t>Q4/2007</t>
  </si>
  <si>
    <t>Q1/2008</t>
  </si>
  <si>
    <t>Q2/2008</t>
  </si>
  <si>
    <t>Q3/2008</t>
  </si>
  <si>
    <t>Q4/2008</t>
  </si>
  <si>
    <t>Q1/2009</t>
  </si>
  <si>
    <t>Q2/2009</t>
  </si>
  <si>
    <t>Q3/2009</t>
  </si>
  <si>
    <t>Q4/2009</t>
  </si>
  <si>
    <t>Q1/2010</t>
  </si>
  <si>
    <t>Q2/2010</t>
  </si>
  <si>
    <t>Q3/2010</t>
  </si>
  <si>
    <t>Q4/2010</t>
  </si>
  <si>
    <t>Q1/2011</t>
  </si>
  <si>
    <t>Q2/2011</t>
  </si>
  <si>
    <t>Q3/2011</t>
  </si>
  <si>
    <t>Q4/2011</t>
  </si>
  <si>
    <t>Q1/2012</t>
  </si>
  <si>
    <t>Q2/2012</t>
  </si>
  <si>
    <t>Q3/2012</t>
  </si>
  <si>
    <t>Q4/2012</t>
  </si>
  <si>
    <t>Q1/2013</t>
  </si>
  <si>
    <t>Q2/2013</t>
  </si>
  <si>
    <t>Q3/2013</t>
  </si>
  <si>
    <t>Q4/2013</t>
  </si>
  <si>
    <t>Q1/2014</t>
  </si>
  <si>
    <t>Q2/2014</t>
  </si>
  <si>
    <t>Q3/2014</t>
  </si>
  <si>
    <t>Q4/2014</t>
  </si>
  <si>
    <t>Q1/2015</t>
  </si>
  <si>
    <t>Q2/2015</t>
  </si>
  <si>
    <t>Q3/2015</t>
  </si>
  <si>
    <t>Q4/2015</t>
  </si>
  <si>
    <t>Q1/2016</t>
  </si>
  <si>
    <t>Q2/2016</t>
  </si>
  <si>
    <t>Q3/2016</t>
  </si>
  <si>
    <t>Q4/2016</t>
  </si>
  <si>
    <t>Q1/2017</t>
  </si>
  <si>
    <t>Q2/2017</t>
  </si>
  <si>
    <t>Q3/2017</t>
  </si>
  <si>
    <t>Q4/2017</t>
  </si>
  <si>
    <t>Q1/2018</t>
  </si>
  <si>
    <t>Q2/2018</t>
  </si>
  <si>
    <t>Q3/2018</t>
  </si>
  <si>
    <t>Q4/2018</t>
  </si>
  <si>
    <t>Static Deseason. Demand</t>
  </si>
  <si>
    <t>Static Regression</t>
  </si>
  <si>
    <t>Static Seasonal Factor</t>
  </si>
  <si>
    <t>Average Seas. Factor</t>
  </si>
  <si>
    <t>Gamma</t>
  </si>
  <si>
    <t>Season</t>
  </si>
  <si>
    <t>Q4/2005</t>
  </si>
  <si>
    <t>Q1/2019</t>
  </si>
  <si>
    <t>Q2/2019</t>
  </si>
  <si>
    <t>Q3/2019</t>
  </si>
  <si>
    <t>Q4/2019</t>
  </si>
  <si>
    <t>Week 0</t>
  </si>
  <si>
    <t>Best method as lowest MAD and MSE</t>
  </si>
  <si>
    <t>Second best method</t>
  </si>
  <si>
    <t>Worst method</t>
  </si>
  <si>
    <t>The result gets better as MAD and MSE decrease</t>
  </si>
  <si>
    <t>Exercise 18</t>
  </si>
  <si>
    <t>Exercise 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</si>
</sst>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D9D9D9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130">
    <xf numFmtId="0" fontId="0" fillId="0" borderId="0" xfId="0"/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4" fontId="0" fillId="0" borderId="0" xfId="0" applyNumberFormat="1"/>
    <xf numFmtId="0" fontId="0" fillId="0" borderId="0" xfId="0" applyAlignment="1">
      <alignment horizontal="center"/>
    </xf>
    <xf numFmtId="4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4" fontId="0" fillId="2" borderId="1" xfId="0" applyNumberFormat="1" applyFill="1" applyBorder="1" applyAlignment="1">
      <alignment horizontal="center"/>
    </xf>
    <xf numFmtId="4" fontId="0" fillId="2" borderId="2" xfId="0" applyNumberFormat="1" applyFill="1" applyBorder="1" applyAlignment="1">
      <alignment horizontal="center"/>
    </xf>
    <xf numFmtId="4" fontId="0" fillId="2" borderId="11" xfId="0" applyNumberFormat="1" applyFill="1" applyBorder="1" applyAlignment="1">
      <alignment horizontal="center"/>
    </xf>
    <xf numFmtId="3" fontId="0" fillId="2" borderId="2" xfId="0" applyNumberFormat="1" applyFill="1" applyBorder="1" applyAlignment="1">
      <alignment horizontal="center"/>
    </xf>
    <xf numFmtId="4" fontId="0" fillId="2" borderId="12" xfId="0" applyNumberFormat="1" applyFill="1" applyBorder="1" applyAlignment="1">
      <alignment horizontal="center"/>
    </xf>
    <xf numFmtId="4" fontId="0" fillId="2" borderId="13" xfId="0" applyNumberFormat="1" applyFill="1" applyBorder="1" applyAlignment="1">
      <alignment horizontal="center"/>
    </xf>
    <xf numFmtId="4" fontId="0" fillId="2" borderId="16" xfId="0" applyNumberFormat="1" applyFill="1" applyBorder="1" applyAlignment="1">
      <alignment horizontal="center"/>
    </xf>
    <xf numFmtId="4" fontId="0" fillId="2" borderId="7" xfId="0" applyNumberFormat="1" applyFill="1" applyBorder="1" applyAlignment="1">
      <alignment horizontal="center"/>
    </xf>
    <xf numFmtId="4" fontId="0" fillId="2" borderId="17" xfId="0" applyNumberFormat="1" applyFill="1" applyBorder="1" applyAlignment="1">
      <alignment horizontal="center"/>
    </xf>
    <xf numFmtId="4" fontId="0" fillId="2" borderId="9" xfId="0" applyNumberFormat="1" applyFill="1" applyBorder="1" applyAlignment="1">
      <alignment horizontal="center"/>
    </xf>
    <xf numFmtId="4" fontId="0" fillId="3" borderId="1" xfId="0" applyNumberFormat="1" applyFill="1" applyBorder="1" applyAlignment="1">
      <alignment horizontal="center"/>
    </xf>
    <xf numFmtId="4" fontId="0" fillId="3" borderId="2" xfId="0" applyNumberFormat="1" applyFill="1" applyBorder="1" applyAlignment="1">
      <alignment horizontal="center"/>
    </xf>
    <xf numFmtId="4" fontId="0" fillId="3" borderId="11" xfId="0" applyNumberFormat="1" applyFill="1" applyBorder="1" applyAlignment="1">
      <alignment horizontal="center"/>
    </xf>
    <xf numFmtId="4" fontId="0" fillId="3" borderId="12" xfId="0" applyNumberFormat="1" applyFill="1" applyBorder="1" applyAlignment="1">
      <alignment horizontal="center"/>
    </xf>
    <xf numFmtId="4" fontId="0" fillId="3" borderId="13" xfId="0" applyNumberFormat="1" applyFill="1" applyBorder="1" applyAlignment="1">
      <alignment horizontal="center"/>
    </xf>
    <xf numFmtId="4" fontId="0" fillId="3" borderId="16" xfId="0" applyNumberFormat="1" applyFill="1" applyBorder="1" applyAlignment="1">
      <alignment horizontal="center"/>
    </xf>
    <xf numFmtId="4" fontId="0" fillId="3" borderId="8" xfId="0" applyNumberFormat="1" applyFill="1" applyBorder="1" applyAlignment="1">
      <alignment horizontal="center"/>
    </xf>
    <xf numFmtId="4" fontId="0" fillId="3" borderId="17" xfId="0" applyNumberFormat="1" applyFill="1" applyBorder="1" applyAlignment="1">
      <alignment horizontal="center"/>
    </xf>
    <xf numFmtId="4" fontId="0" fillId="3" borderId="10" xfId="0" applyNumberFormat="1" applyFill="1" applyBorder="1" applyAlignment="1">
      <alignment horizontal="center"/>
    </xf>
    <xf numFmtId="4" fontId="0" fillId="4" borderId="1" xfId="0" applyNumberFormat="1" applyFill="1" applyBorder="1" applyAlignment="1">
      <alignment horizontal="center"/>
    </xf>
    <xf numFmtId="4" fontId="0" fillId="4" borderId="2" xfId="0" applyNumberFormat="1" applyFill="1" applyBorder="1" applyAlignment="1">
      <alignment horizontal="center"/>
    </xf>
    <xf numFmtId="4" fontId="0" fillId="4" borderId="11" xfId="0" applyNumberFormat="1" applyFill="1" applyBorder="1" applyAlignment="1">
      <alignment horizontal="center"/>
    </xf>
    <xf numFmtId="4" fontId="0" fillId="4" borderId="12" xfId="0" applyNumberFormat="1" applyFill="1" applyBorder="1" applyAlignment="1">
      <alignment horizontal="center"/>
    </xf>
    <xf numFmtId="4" fontId="0" fillId="4" borderId="13" xfId="0" applyNumberFormat="1" applyFill="1" applyBorder="1" applyAlignment="1">
      <alignment horizontal="center"/>
    </xf>
    <xf numFmtId="4" fontId="0" fillId="4" borderId="16" xfId="0" applyNumberFormat="1" applyFill="1" applyBorder="1" applyAlignment="1">
      <alignment horizontal="center"/>
    </xf>
    <xf numFmtId="4" fontId="0" fillId="4" borderId="8" xfId="0" applyNumberFormat="1" applyFill="1" applyBorder="1" applyAlignment="1">
      <alignment horizontal="center"/>
    </xf>
    <xf numFmtId="4" fontId="0" fillId="4" borderId="17" xfId="0" applyNumberFormat="1" applyFill="1" applyBorder="1" applyAlignment="1">
      <alignment horizontal="center"/>
    </xf>
    <xf numFmtId="4" fontId="0" fillId="4" borderId="10" xfId="0" applyNumberForma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11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4" fontId="0" fillId="0" borderId="8" xfId="0" applyNumberFormat="1" applyBorder="1" applyAlignment="1">
      <alignment horizontal="center"/>
    </xf>
    <xf numFmtId="4" fontId="0" fillId="0" borderId="12" xfId="0" applyNumberFormat="1" applyBorder="1" applyAlignment="1">
      <alignment horizontal="center"/>
    </xf>
    <xf numFmtId="4" fontId="0" fillId="0" borderId="10" xfId="0" applyNumberFormat="1" applyBorder="1" applyAlignment="1">
      <alignment horizontal="center"/>
    </xf>
    <xf numFmtId="4" fontId="0" fillId="0" borderId="13" xfId="0" applyNumberFormat="1" applyBorder="1" applyAlignment="1">
      <alignment horizontal="center"/>
    </xf>
    <xf numFmtId="3" fontId="0" fillId="0" borderId="4" xfId="0" applyNumberFormat="1" applyBorder="1" applyAlignment="1">
      <alignment horizontal="center"/>
    </xf>
    <xf numFmtId="0" fontId="1" fillId="0" borderId="6" xfId="0" applyFont="1" applyBorder="1" applyAlignment="1">
      <alignment horizontal="left"/>
    </xf>
    <xf numFmtId="0" fontId="0" fillId="0" borderId="4" xfId="0" applyBorder="1" applyAlignment="1">
      <alignment horizontal="left"/>
    </xf>
    <xf numFmtId="4" fontId="0" fillId="0" borderId="11" xfId="0" applyNumberFormat="1" applyBorder="1" applyAlignment="1">
      <alignment horizontal="center"/>
    </xf>
    <xf numFmtId="4" fontId="0" fillId="0" borderId="0" xfId="0" quotePrefix="1" applyNumberFormat="1" applyAlignment="1">
      <alignment horizontal="center"/>
    </xf>
    <xf numFmtId="4" fontId="0" fillId="0" borderId="0" xfId="0" applyNumberFormat="1" applyAlignment="1">
      <alignment horizontal="left"/>
    </xf>
    <xf numFmtId="3" fontId="0" fillId="3" borderId="2" xfId="0" applyNumberFormat="1" applyFill="1" applyBorder="1" applyAlignment="1">
      <alignment horizontal="center"/>
    </xf>
    <xf numFmtId="0" fontId="0" fillId="5" borderId="15" xfId="0" applyFill="1" applyBorder="1" applyAlignment="1">
      <alignment horizontal="center"/>
    </xf>
    <xf numFmtId="0" fontId="0" fillId="5" borderId="16" xfId="0" applyFill="1" applyBorder="1" applyAlignment="1">
      <alignment horizontal="center"/>
    </xf>
    <xf numFmtId="0" fontId="0" fillId="5" borderId="17" xfId="0" applyFill="1" applyBorder="1" applyAlignment="1">
      <alignment horizontal="center"/>
    </xf>
    <xf numFmtId="0" fontId="0" fillId="5" borderId="19" xfId="0" applyFill="1" applyBorder="1" applyAlignment="1">
      <alignment horizontal="center"/>
    </xf>
    <xf numFmtId="3" fontId="0" fillId="5" borderId="6" xfId="0" applyNumberFormat="1" applyFill="1" applyBorder="1" applyAlignment="1">
      <alignment horizontal="center"/>
    </xf>
    <xf numFmtId="0" fontId="2" fillId="5" borderId="15" xfId="0" applyFont="1" applyFill="1" applyBorder="1" applyAlignment="1">
      <alignment horizontal="center"/>
    </xf>
    <xf numFmtId="0" fontId="2" fillId="5" borderId="18" xfId="0" applyFont="1" applyFill="1" applyBorder="1" applyAlignment="1">
      <alignment horizontal="center"/>
    </xf>
    <xf numFmtId="0" fontId="2" fillId="5" borderId="6" xfId="0" applyFont="1" applyFill="1" applyBorder="1" applyAlignment="1">
      <alignment horizontal="center"/>
    </xf>
    <xf numFmtId="0" fontId="2" fillId="5" borderId="19" xfId="0" applyFont="1" applyFill="1" applyBorder="1" applyAlignment="1">
      <alignment horizontal="center"/>
    </xf>
    <xf numFmtId="3" fontId="2" fillId="5" borderId="6" xfId="0" applyNumberFormat="1" applyFont="1" applyFill="1" applyBorder="1" applyAlignment="1">
      <alignment horizontal="center"/>
    </xf>
    <xf numFmtId="4" fontId="2" fillId="2" borderId="15" xfId="0" applyNumberFormat="1" applyFont="1" applyFill="1" applyBorder="1" applyAlignment="1">
      <alignment horizontal="center"/>
    </xf>
    <xf numFmtId="4" fontId="2" fillId="2" borderId="18" xfId="0" applyNumberFormat="1" applyFont="1" applyFill="1" applyBorder="1" applyAlignment="1">
      <alignment horizontal="center"/>
    </xf>
    <xf numFmtId="4" fontId="2" fillId="2" borderId="14" xfId="0" applyNumberFormat="1" applyFont="1" applyFill="1" applyBorder="1" applyAlignment="1">
      <alignment horizontal="center"/>
    </xf>
    <xf numFmtId="4" fontId="2" fillId="3" borderId="15" xfId="0" applyNumberFormat="1" applyFont="1" applyFill="1" applyBorder="1" applyAlignment="1">
      <alignment horizontal="center"/>
    </xf>
    <xf numFmtId="4" fontId="2" fillId="3" borderId="19" xfId="0" applyNumberFormat="1" applyFont="1" applyFill="1" applyBorder="1" applyAlignment="1">
      <alignment horizontal="center"/>
    </xf>
    <xf numFmtId="4" fontId="2" fillId="3" borderId="14" xfId="0" applyNumberFormat="1" applyFont="1" applyFill="1" applyBorder="1" applyAlignment="1">
      <alignment horizontal="center"/>
    </xf>
    <xf numFmtId="4" fontId="2" fillId="4" borderId="15" xfId="0" applyNumberFormat="1" applyFont="1" applyFill="1" applyBorder="1" applyAlignment="1">
      <alignment horizontal="center"/>
    </xf>
    <xf numFmtId="4" fontId="2" fillId="4" borderId="19" xfId="0" applyNumberFormat="1" applyFont="1" applyFill="1" applyBorder="1" applyAlignment="1">
      <alignment horizontal="center"/>
    </xf>
    <xf numFmtId="4" fontId="2" fillId="4" borderId="14" xfId="0" applyNumberFormat="1" applyFont="1" applyFill="1" applyBorder="1" applyAlignment="1">
      <alignment horizontal="center"/>
    </xf>
    <xf numFmtId="4" fontId="2" fillId="5" borderId="19" xfId="0" applyNumberFormat="1" applyFont="1" applyFill="1" applyBorder="1" applyAlignment="1">
      <alignment horizontal="center"/>
    </xf>
    <xf numFmtId="4" fontId="2" fillId="5" borderId="14" xfId="0" applyNumberFormat="1" applyFont="1" applyFill="1" applyBorder="1" applyAlignment="1">
      <alignment horizontal="center"/>
    </xf>
    <xf numFmtId="0" fontId="0" fillId="0" borderId="4" xfId="0" applyBorder="1"/>
    <xf numFmtId="0" fontId="1" fillId="0" borderId="6" xfId="0" applyFont="1" applyBorder="1" applyAlignment="1">
      <alignment horizontal="center"/>
    </xf>
    <xf numFmtId="0" fontId="1" fillId="0" borderId="6" xfId="0" applyFont="1" applyBorder="1" applyAlignment="1">
      <alignment horizontal="centerContinuous"/>
    </xf>
    <xf numFmtId="4" fontId="2" fillId="4" borderId="1" xfId="0" applyNumberFormat="1" applyFont="1" applyFill="1" applyBorder="1" applyAlignment="1">
      <alignment horizontal="center"/>
    </xf>
    <xf numFmtId="4" fontId="2" fillId="4" borderId="2" xfId="0" applyNumberFormat="1" applyFont="1" applyFill="1" applyBorder="1" applyAlignment="1">
      <alignment horizontal="center"/>
    </xf>
    <xf numFmtId="4" fontId="2" fillId="4" borderId="11" xfId="0" applyNumberFormat="1" applyFont="1" applyFill="1" applyBorder="1" applyAlignment="1">
      <alignment horizontal="center"/>
    </xf>
    <xf numFmtId="4" fontId="2" fillId="3" borderId="1" xfId="0" applyNumberFormat="1" applyFont="1" applyFill="1" applyBorder="1" applyAlignment="1">
      <alignment horizontal="center"/>
    </xf>
    <xf numFmtId="4" fontId="2" fillId="3" borderId="2" xfId="0" applyNumberFormat="1" applyFont="1" applyFill="1" applyBorder="1" applyAlignment="1">
      <alignment horizontal="center"/>
    </xf>
    <xf numFmtId="4" fontId="2" fillId="3" borderId="11" xfId="0" applyNumberFormat="1" applyFont="1" applyFill="1" applyBorder="1" applyAlignment="1">
      <alignment horizontal="center"/>
    </xf>
    <xf numFmtId="4" fontId="2" fillId="2" borderId="1" xfId="0" applyNumberFormat="1" applyFont="1" applyFill="1" applyBorder="1" applyAlignment="1">
      <alignment horizontal="center"/>
    </xf>
    <xf numFmtId="4" fontId="2" fillId="2" borderId="2" xfId="0" applyNumberFormat="1" applyFont="1" applyFill="1" applyBorder="1" applyAlignment="1">
      <alignment horizontal="center"/>
    </xf>
    <xf numFmtId="4" fontId="2" fillId="2" borderId="11" xfId="0" applyNumberFormat="1" applyFont="1" applyFill="1" applyBorder="1" applyAlignment="1">
      <alignment horizontal="center"/>
    </xf>
    <xf numFmtId="4" fontId="0" fillId="4" borderId="5" xfId="0" applyNumberFormat="1" applyFill="1" applyBorder="1" applyAlignment="1">
      <alignment horizontal="center"/>
    </xf>
    <xf numFmtId="4" fontId="0" fillId="4" borderId="0" xfId="0" applyNumberFormat="1" applyFill="1" applyAlignment="1">
      <alignment horizontal="center"/>
    </xf>
    <xf numFmtId="4" fontId="0" fillId="4" borderId="12" xfId="0" applyNumberFormat="1" applyFill="1" applyBorder="1" applyAlignment="1">
      <alignment horizontal="center"/>
    </xf>
    <xf numFmtId="4" fontId="0" fillId="4" borderId="3" xfId="0" applyNumberFormat="1" applyFill="1" applyBorder="1" applyAlignment="1">
      <alignment horizontal="center"/>
    </xf>
    <xf numFmtId="4" fontId="0" fillId="4" borderId="4" xfId="0" applyNumberFormat="1" applyFill="1" applyBorder="1" applyAlignment="1">
      <alignment horizontal="center"/>
    </xf>
    <xf numFmtId="4" fontId="0" fillId="4" borderId="13" xfId="0" applyNumberForma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3" xfId="0" applyBorder="1" applyAlignment="1">
      <alignment horizontal="center"/>
    </xf>
    <xf numFmtId="4" fontId="0" fillId="2" borderId="5" xfId="0" applyNumberFormat="1" applyFill="1" applyBorder="1" applyAlignment="1">
      <alignment horizontal="center"/>
    </xf>
    <xf numFmtId="4" fontId="0" fillId="2" borderId="0" xfId="0" applyNumberFormat="1" applyFill="1" applyAlignment="1">
      <alignment horizontal="center"/>
    </xf>
    <xf numFmtId="4" fontId="0" fillId="2" borderId="12" xfId="0" applyNumberFormat="1" applyFill="1" applyBorder="1" applyAlignment="1">
      <alignment horizontal="center"/>
    </xf>
    <xf numFmtId="4" fontId="0" fillId="2" borderId="3" xfId="0" applyNumberFormat="1" applyFill="1" applyBorder="1" applyAlignment="1">
      <alignment horizontal="center"/>
    </xf>
    <xf numFmtId="4" fontId="0" fillId="2" borderId="4" xfId="0" applyNumberFormat="1" applyFill="1" applyBorder="1" applyAlignment="1">
      <alignment horizontal="center"/>
    </xf>
    <xf numFmtId="4" fontId="0" fillId="2" borderId="13" xfId="0" applyNumberFormat="1" applyFill="1" applyBorder="1" applyAlignment="1">
      <alignment horizontal="center"/>
    </xf>
    <xf numFmtId="4" fontId="0" fillId="3" borderId="5" xfId="0" applyNumberFormat="1" applyFill="1" applyBorder="1" applyAlignment="1">
      <alignment horizontal="center"/>
    </xf>
    <xf numFmtId="4" fontId="0" fillId="3" borderId="0" xfId="0" applyNumberFormat="1" applyFill="1" applyAlignment="1">
      <alignment horizontal="center"/>
    </xf>
    <xf numFmtId="4" fontId="0" fillId="3" borderId="12" xfId="0" applyNumberFormat="1" applyFill="1" applyBorder="1" applyAlignment="1">
      <alignment horizontal="center"/>
    </xf>
    <xf numFmtId="4" fontId="0" fillId="3" borderId="3" xfId="0" applyNumberFormat="1" applyFill="1" applyBorder="1" applyAlignment="1">
      <alignment horizontal="center"/>
    </xf>
    <xf numFmtId="4" fontId="0" fillId="3" borderId="4" xfId="0" applyNumberFormat="1" applyFill="1" applyBorder="1" applyAlignment="1">
      <alignment horizontal="center"/>
    </xf>
    <xf numFmtId="4" fontId="0" fillId="3" borderId="13" xfId="0" applyNumberFormat="1" applyFill="1" applyBorder="1" applyAlignment="1">
      <alignment horizontal="center"/>
    </xf>
    <xf numFmtId="4" fontId="2" fillId="5" borderId="6" xfId="0" applyNumberFormat="1" applyFont="1" applyFill="1" applyBorder="1" applyAlignment="1">
      <alignment horizontal="center"/>
    </xf>
    <xf numFmtId="4" fontId="2" fillId="5" borderId="14" xfId="0" applyNumberFormat="1" applyFont="1" applyFill="1" applyBorder="1" applyAlignment="1">
      <alignment horizontal="center"/>
    </xf>
    <xf numFmtId="4" fontId="0" fillId="0" borderId="0" xfId="0" applyNumberFormat="1" applyAlignment="1">
      <alignment horizontal="center"/>
    </xf>
    <xf numFmtId="4" fontId="0" fillId="0" borderId="12" xfId="0" applyNumberFormat="1" applyBorder="1" applyAlignment="1">
      <alignment horizontal="center"/>
    </xf>
    <xf numFmtId="4" fontId="0" fillId="0" borderId="4" xfId="0" applyNumberFormat="1" applyBorder="1" applyAlignment="1">
      <alignment horizontal="center"/>
    </xf>
    <xf numFmtId="4" fontId="0" fillId="0" borderId="13" xfId="0" applyNumberForma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4" fontId="0" fillId="0" borderId="8" xfId="0" applyNumberFormat="1" applyBorder="1" applyAlignment="1">
      <alignment horizontal="center"/>
    </xf>
    <xf numFmtId="4" fontId="0" fillId="0" borderId="3" xfId="0" applyNumberFormat="1" applyBorder="1" applyAlignment="1">
      <alignment horizontal="center"/>
    </xf>
    <xf numFmtId="4" fontId="0" fillId="0" borderId="10" xfId="0" applyNumberFormat="1" applyBorder="1" applyAlignment="1">
      <alignment horizontal="center"/>
    </xf>
    <xf numFmtId="4" fontId="0" fillId="0" borderId="22" xfId="0" applyNumberFormat="1" applyBorder="1" applyAlignment="1">
      <alignment horizontal="center"/>
    </xf>
    <xf numFmtId="4" fontId="0" fillId="0" borderId="23" xfId="0" applyNumberFormat="1" applyBorder="1" applyAlignment="1">
      <alignment horizontal="center"/>
    </xf>
    <xf numFmtId="4" fontId="2" fillId="5" borderId="19" xfId="0" applyNumberFormat="1" applyFont="1" applyFill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2" fillId="5" borderId="19" xfId="0" applyFon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D9D9D9"/>
      <color rgb="FFF9CCAD"/>
      <color rgb="FFC6E0B4"/>
      <color rgb="FFBDD7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Visualization</a:t>
            </a:r>
            <a:r>
              <a:rPr lang="de-DE" baseline="0"/>
              <a:t> of the methods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7.1082994324957502E-2"/>
          <c:y val="3.9145907473309607E-2"/>
          <c:w val="0.84513612490168055"/>
          <c:h val="0.7755395522178945"/>
        </c:manualLayout>
      </c:layout>
      <c:lineChart>
        <c:grouping val="standard"/>
        <c:varyColors val="0"/>
        <c:ser>
          <c:idx val="0"/>
          <c:order val="0"/>
          <c:tx>
            <c:strRef>
              <c:f>'Exercise 18'!$C$7</c:f>
              <c:strCache>
                <c:ptCount val="1"/>
                <c:pt idx="0">
                  <c:v>Demand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'Exercise 18'!$B$8:$B$38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'Exercise 18'!$C$8:$C$38</c:f>
              <c:numCache>
                <c:formatCode>#,##0</c:formatCode>
                <c:ptCount val="31"/>
                <c:pt idx="1">
                  <c:v>900</c:v>
                </c:pt>
                <c:pt idx="2">
                  <c:v>913</c:v>
                </c:pt>
                <c:pt idx="3">
                  <c:v>926</c:v>
                </c:pt>
                <c:pt idx="4">
                  <c:v>935</c:v>
                </c:pt>
                <c:pt idx="5">
                  <c:v>948</c:v>
                </c:pt>
                <c:pt idx="6">
                  <c:v>960</c:v>
                </c:pt>
                <c:pt idx="7">
                  <c:v>978</c:v>
                </c:pt>
                <c:pt idx="8">
                  <c:v>989</c:v>
                </c:pt>
                <c:pt idx="9">
                  <c:v>1002</c:v>
                </c:pt>
                <c:pt idx="10">
                  <c:v>1018</c:v>
                </c:pt>
                <c:pt idx="11">
                  <c:v>1033</c:v>
                </c:pt>
                <c:pt idx="12">
                  <c:v>1046</c:v>
                </c:pt>
                <c:pt idx="13">
                  <c:v>1064</c:v>
                </c:pt>
                <c:pt idx="14">
                  <c:v>1077</c:v>
                </c:pt>
                <c:pt idx="15">
                  <c:v>1093</c:v>
                </c:pt>
                <c:pt idx="16">
                  <c:v>1107</c:v>
                </c:pt>
                <c:pt idx="17">
                  <c:v>1125</c:v>
                </c:pt>
                <c:pt idx="18">
                  <c:v>1138</c:v>
                </c:pt>
                <c:pt idx="19">
                  <c:v>1152</c:v>
                </c:pt>
                <c:pt idx="20">
                  <c:v>1168</c:v>
                </c:pt>
                <c:pt idx="21">
                  <c:v>1184</c:v>
                </c:pt>
                <c:pt idx="22">
                  <c:v>1202</c:v>
                </c:pt>
                <c:pt idx="23">
                  <c:v>1215</c:v>
                </c:pt>
                <c:pt idx="24">
                  <c:v>1231</c:v>
                </c:pt>
                <c:pt idx="25">
                  <c:v>1250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80-1D4F-A4A0-3CB9A8A2C59E}"/>
            </c:ext>
          </c:extLst>
        </c:ser>
        <c:ser>
          <c:idx val="1"/>
          <c:order val="1"/>
          <c:tx>
            <c:strRef>
              <c:f>'Exercise 18'!$D$3:$G$3</c:f>
              <c:strCache>
                <c:ptCount val="1"/>
                <c:pt idx="0">
                  <c:v>Moving Average</c:v>
                </c:pt>
              </c:strCache>
            </c:strRef>
          </c:tx>
          <c:spPr>
            <a:ln w="28575" cap="rnd">
              <a:solidFill>
                <a:srgbClr val="F9CCAD"/>
              </a:solidFill>
              <a:round/>
            </a:ln>
            <a:effectLst/>
          </c:spPr>
          <c:marker>
            <c:symbol val="none"/>
          </c:marker>
          <c:cat>
            <c:numRef>
              <c:f>'Exercise 18'!$B$8:$B$38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'Exercise 18'!$D$8:$D$38</c:f>
              <c:numCache>
                <c:formatCode>#,##0.00</c:formatCode>
                <c:ptCount val="31"/>
                <c:pt idx="5">
                  <c:v>918.5</c:v>
                </c:pt>
                <c:pt idx="6">
                  <c:v>930.5</c:v>
                </c:pt>
                <c:pt idx="7">
                  <c:v>942.25</c:v>
                </c:pt>
                <c:pt idx="8">
                  <c:v>955.25</c:v>
                </c:pt>
                <c:pt idx="9">
                  <c:v>968.75</c:v>
                </c:pt>
                <c:pt idx="10">
                  <c:v>982.25</c:v>
                </c:pt>
                <c:pt idx="11">
                  <c:v>996.75</c:v>
                </c:pt>
                <c:pt idx="12">
                  <c:v>1010.5</c:v>
                </c:pt>
                <c:pt idx="13">
                  <c:v>1024.75</c:v>
                </c:pt>
                <c:pt idx="14">
                  <c:v>1040.25</c:v>
                </c:pt>
                <c:pt idx="15">
                  <c:v>1055</c:v>
                </c:pt>
                <c:pt idx="16">
                  <c:v>1070</c:v>
                </c:pt>
                <c:pt idx="17">
                  <c:v>1085.25</c:v>
                </c:pt>
                <c:pt idx="18">
                  <c:v>1100.5</c:v>
                </c:pt>
                <c:pt idx="19">
                  <c:v>1115.75</c:v>
                </c:pt>
                <c:pt idx="20">
                  <c:v>1130.5</c:v>
                </c:pt>
                <c:pt idx="21">
                  <c:v>1145.75</c:v>
                </c:pt>
                <c:pt idx="22">
                  <c:v>1160.5</c:v>
                </c:pt>
                <c:pt idx="23">
                  <c:v>1176.5</c:v>
                </c:pt>
                <c:pt idx="24">
                  <c:v>1192.25</c:v>
                </c:pt>
                <c:pt idx="25">
                  <c:v>1208</c:v>
                </c:pt>
                <c:pt idx="26">
                  <c:v>1224.5</c:v>
                </c:pt>
                <c:pt idx="27">
                  <c:v>1224.5</c:v>
                </c:pt>
                <c:pt idx="28">
                  <c:v>1224.5</c:v>
                </c:pt>
                <c:pt idx="29">
                  <c:v>1224.5</c:v>
                </c:pt>
                <c:pt idx="30">
                  <c:v>1224.5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F80-1D4F-A4A0-3CB9A8A2C59E}"/>
            </c:ext>
          </c:extLst>
        </c:ser>
        <c:ser>
          <c:idx val="2"/>
          <c:order val="2"/>
          <c:tx>
            <c:strRef>
              <c:f>'Exercise 18'!$H$3:$L$3</c:f>
              <c:strCache>
                <c:ptCount val="1"/>
                <c:pt idx="0">
                  <c:v>Simple Exponential Smoothing</c:v>
                </c:pt>
              </c:strCache>
            </c:strRef>
          </c:tx>
          <c:spPr>
            <a:ln w="28575" cap="rnd">
              <a:solidFill>
                <a:srgbClr val="C6E0B4"/>
              </a:solidFill>
              <a:round/>
            </a:ln>
            <a:effectLst/>
          </c:spPr>
          <c:marker>
            <c:symbol val="none"/>
          </c:marker>
          <c:cat>
            <c:numRef>
              <c:f>'Exercise 18'!$B$8:$B$38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'Exercise 18'!$I$8:$I$38</c:f>
              <c:numCache>
                <c:formatCode>#,##0.00</c:formatCode>
                <c:ptCount val="31"/>
                <c:pt idx="1">
                  <c:v>913</c:v>
                </c:pt>
                <c:pt idx="2">
                  <c:v>911.05</c:v>
                </c:pt>
                <c:pt idx="3">
                  <c:v>911.34249999999997</c:v>
                </c:pt>
                <c:pt idx="4">
                  <c:v>913.54112499999997</c:v>
                </c:pt>
                <c:pt idx="5">
                  <c:v>916.75995624999996</c:v>
                </c:pt>
                <c:pt idx="6">
                  <c:v>921.44596281249983</c:v>
                </c:pt>
                <c:pt idx="7">
                  <c:v>927.22906839062489</c:v>
                </c:pt>
                <c:pt idx="8">
                  <c:v>934.8447081320312</c:v>
                </c:pt>
                <c:pt idx="9">
                  <c:v>942.96800191222655</c:v>
                </c:pt>
                <c:pt idx="10">
                  <c:v>951.82280162539246</c:v>
                </c:pt>
                <c:pt idx="11">
                  <c:v>961.74938138158359</c:v>
                </c:pt>
                <c:pt idx="12">
                  <c:v>972.43697417434601</c:v>
                </c:pt>
                <c:pt idx="13">
                  <c:v>983.47142804819407</c:v>
                </c:pt>
                <c:pt idx="14">
                  <c:v>995.55071384096493</c:v>
                </c:pt>
                <c:pt idx="15">
                  <c:v>1007.7681067648201</c:v>
                </c:pt>
                <c:pt idx="16">
                  <c:v>1020.552890750097</c:v>
                </c:pt>
                <c:pt idx="17">
                  <c:v>1033.5199571375824</c:v>
                </c:pt>
                <c:pt idx="18">
                  <c:v>1047.2419635669451</c:v>
                </c:pt>
                <c:pt idx="19">
                  <c:v>1060.8556690319033</c:v>
                </c:pt>
                <c:pt idx="20">
                  <c:v>1074.5273186771178</c:v>
                </c:pt>
                <c:pt idx="21">
                  <c:v>1088.5482208755502</c:v>
                </c:pt>
                <c:pt idx="22">
                  <c:v>1102.8659877442176</c:v>
                </c:pt>
                <c:pt idx="23">
                  <c:v>1117.736089582585</c:v>
                </c:pt>
                <c:pt idx="24">
                  <c:v>1132.3256761451971</c:v>
                </c:pt>
                <c:pt idx="25">
                  <c:v>1147.1268247234175</c:v>
                </c:pt>
                <c:pt idx="26">
                  <c:v>1162.5578010149047</c:v>
                </c:pt>
                <c:pt idx="27">
                  <c:v>1162.5578010149047</c:v>
                </c:pt>
                <c:pt idx="28">
                  <c:v>1162.5578010149047</c:v>
                </c:pt>
                <c:pt idx="29">
                  <c:v>1162.5578010149047</c:v>
                </c:pt>
                <c:pt idx="30">
                  <c:v>1162.5578010149047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F80-1D4F-A4A0-3CB9A8A2C59E}"/>
            </c:ext>
          </c:extLst>
        </c:ser>
        <c:ser>
          <c:idx val="3"/>
          <c:order val="3"/>
          <c:tx>
            <c:strRef>
              <c:f>'Exercise 18'!$M$3:$R$3</c:f>
              <c:strCache>
                <c:ptCount val="1"/>
                <c:pt idx="0">
                  <c:v>Holt's Method</c:v>
                </c:pt>
              </c:strCache>
            </c:strRef>
          </c:tx>
          <c:spPr>
            <a:ln w="28575" cap="rnd">
              <a:solidFill>
                <a:srgbClr val="BDD7EF"/>
              </a:solidFill>
              <a:round/>
            </a:ln>
            <a:effectLst/>
          </c:spPr>
          <c:marker>
            <c:symbol val="none"/>
          </c:marker>
          <c:cat>
            <c:numRef>
              <c:f>'Exercise 18'!$B$8:$B$38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'Exercise 18'!$O$8:$O$38</c:f>
              <c:numCache>
                <c:formatCode>#,##0.00</c:formatCode>
                <c:ptCount val="31"/>
                <c:pt idx="1">
                  <c:v>890.46153846153857</c:v>
                </c:pt>
                <c:pt idx="2">
                  <c:v>906.74846153846158</c:v>
                </c:pt>
                <c:pt idx="3">
                  <c:v>922.68300576923093</c:v>
                </c:pt>
                <c:pt idx="4">
                  <c:v>938.25200073557698</c:v>
                </c:pt>
                <c:pt idx="5">
                  <c:v>952.76247644042064</c:v>
                </c:pt>
                <c:pt idx="6">
                  <c:v>966.93922506962838</c:v>
                </c:pt>
                <c:pt idx="7">
                  <c:v>980.63332884038823</c:v>
                </c:pt>
                <c:pt idx="8">
                  <c:v>994.91406714662537</c:v>
                </c:pt>
                <c:pt idx="9">
                  <c:v>1008.569628196128</c:v>
                </c:pt>
                <c:pt idx="10">
                  <c:v>1021.9790384537921</c:v>
                </c:pt>
                <c:pt idx="11">
                  <c:v>1035.6875088075965</c:v>
                </c:pt>
                <c:pt idx="12">
                  <c:v>1049.5292396601592</c:v>
                </c:pt>
                <c:pt idx="13">
                  <c:v>1063.1653029924839</c:v>
                </c:pt>
                <c:pt idx="14">
                  <c:v>1077.474737507629</c:v>
                </c:pt>
                <c:pt idx="15">
                  <c:v>1091.5770752515807</c:v>
                </c:pt>
                <c:pt idx="16">
                  <c:v>1105.996078140779</c:v>
                </c:pt>
                <c:pt idx="17">
                  <c:v>1120.37481883843</c:v>
                </c:pt>
                <c:pt idx="18">
                  <c:v>1135.4008150075688</c:v>
                </c:pt>
                <c:pt idx="19">
                  <c:v>1150.1813934136662</c:v>
                </c:pt>
                <c:pt idx="20">
                  <c:v>1164.8858037070418</c:v>
                </c:pt>
                <c:pt idx="21">
                  <c:v>1179.8546218730025</c:v>
                </c:pt>
                <c:pt idx="22">
                  <c:v>1195.0713883219266</c:v>
                </c:pt>
                <c:pt idx="23">
                  <c:v>1210.8615335662689</c:v>
                </c:pt>
                <c:pt idx="24">
                  <c:v>1226.3262725187187</c:v>
                </c:pt>
                <c:pt idx="25">
                  <c:v>1241.9764594966298</c:v>
                </c:pt>
                <c:pt idx="26">
                  <c:v>1258.30964808918</c:v>
                </c:pt>
                <c:pt idx="27">
                  <c:v>1273.4393056062247</c:v>
                </c:pt>
                <c:pt idx="28">
                  <c:v>1288.5689631232694</c:v>
                </c:pt>
                <c:pt idx="29">
                  <c:v>1303.6986206403142</c:v>
                </c:pt>
                <c:pt idx="30">
                  <c:v>1318.8282781573589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F80-1D4F-A4A0-3CB9A8A2C5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5710528"/>
        <c:axId val="675712528"/>
      </c:lineChart>
      <c:catAx>
        <c:axId val="675710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75712528"/>
        <c:crosses val="autoZero"/>
        <c:auto val="1"/>
        <c:lblAlgn val="ctr"/>
        <c:lblOffset val="100"/>
        <c:tickLblSkip val="5"/>
        <c:tickMarkSkip val="2"/>
        <c:noMultiLvlLbl val="0"/>
      </c:catAx>
      <c:valAx>
        <c:axId val="675712528"/>
        <c:scaling>
          <c:orientation val="minMax"/>
          <c:max val="18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75710528"/>
        <c:crossesAt val="1"/>
        <c:crossBetween val="between"/>
        <c:majorUnit val="4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Visualization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'Exercise 19'!$C$8</c:f>
              <c:strCache>
                <c:ptCount val="1"/>
                <c:pt idx="0">
                  <c:v>Demand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'Exercise 19'!$B$9:$B$65</c:f>
              <c:numCache>
                <c:formatCode>General</c:formatCode>
                <c:ptCount val="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</c:numCache>
            </c:numRef>
          </c:cat>
          <c:val>
            <c:numRef>
              <c:f>'Exercise 19'!$C$9:$C$65</c:f>
              <c:numCache>
                <c:formatCode>#,##0</c:formatCode>
                <c:ptCount val="57"/>
                <c:pt idx="1">
                  <c:v>10883</c:v>
                </c:pt>
                <c:pt idx="2">
                  <c:v>9652</c:v>
                </c:pt>
                <c:pt idx="3">
                  <c:v>8925</c:v>
                </c:pt>
                <c:pt idx="4">
                  <c:v>7289</c:v>
                </c:pt>
                <c:pt idx="5">
                  <c:v>11297</c:v>
                </c:pt>
                <c:pt idx="6">
                  <c:v>9822</c:v>
                </c:pt>
                <c:pt idx="7">
                  <c:v>9640</c:v>
                </c:pt>
                <c:pt idx="8">
                  <c:v>7788</c:v>
                </c:pt>
                <c:pt idx="9">
                  <c:v>11654</c:v>
                </c:pt>
                <c:pt idx="10">
                  <c:v>10053</c:v>
                </c:pt>
                <c:pt idx="11">
                  <c:v>10001</c:v>
                </c:pt>
                <c:pt idx="12">
                  <c:v>8754</c:v>
                </c:pt>
                <c:pt idx="13">
                  <c:v>12380</c:v>
                </c:pt>
                <c:pt idx="14">
                  <c:v>10730</c:v>
                </c:pt>
                <c:pt idx="15">
                  <c:v>10387</c:v>
                </c:pt>
                <c:pt idx="16">
                  <c:v>9279</c:v>
                </c:pt>
                <c:pt idx="17">
                  <c:v>12603</c:v>
                </c:pt>
                <c:pt idx="18">
                  <c:v>10891</c:v>
                </c:pt>
                <c:pt idx="19">
                  <c:v>10717</c:v>
                </c:pt>
                <c:pt idx="20">
                  <c:v>9574</c:v>
                </c:pt>
                <c:pt idx="21">
                  <c:v>13074</c:v>
                </c:pt>
                <c:pt idx="22">
                  <c:v>11440</c:v>
                </c:pt>
                <c:pt idx="23">
                  <c:v>10833</c:v>
                </c:pt>
                <c:pt idx="24">
                  <c:v>9680</c:v>
                </c:pt>
                <c:pt idx="25">
                  <c:v>13245</c:v>
                </c:pt>
                <c:pt idx="26">
                  <c:v>11694</c:v>
                </c:pt>
                <c:pt idx="27">
                  <c:v>11640</c:v>
                </c:pt>
                <c:pt idx="28">
                  <c:v>10489</c:v>
                </c:pt>
                <c:pt idx="29">
                  <c:v>14005</c:v>
                </c:pt>
                <c:pt idx="30">
                  <c:v>12520</c:v>
                </c:pt>
                <c:pt idx="31">
                  <c:v>12110</c:v>
                </c:pt>
                <c:pt idx="32">
                  <c:v>11231</c:v>
                </c:pt>
                <c:pt idx="33">
                  <c:v>14866</c:v>
                </c:pt>
                <c:pt idx="34">
                  <c:v>13326</c:v>
                </c:pt>
                <c:pt idx="35">
                  <c:v>12608</c:v>
                </c:pt>
                <c:pt idx="36">
                  <c:v>11645</c:v>
                </c:pt>
                <c:pt idx="37">
                  <c:v>15611</c:v>
                </c:pt>
                <c:pt idx="38">
                  <c:v>13817</c:v>
                </c:pt>
                <c:pt idx="39">
                  <c:v>13313</c:v>
                </c:pt>
                <c:pt idx="40">
                  <c:v>11966</c:v>
                </c:pt>
                <c:pt idx="41">
                  <c:v>15875</c:v>
                </c:pt>
                <c:pt idx="42">
                  <c:v>14556</c:v>
                </c:pt>
                <c:pt idx="43">
                  <c:v>13624</c:v>
                </c:pt>
                <c:pt idx="44">
                  <c:v>12429</c:v>
                </c:pt>
                <c:pt idx="45">
                  <c:v>16723</c:v>
                </c:pt>
                <c:pt idx="46">
                  <c:v>14668</c:v>
                </c:pt>
                <c:pt idx="47">
                  <c:v>13879</c:v>
                </c:pt>
                <c:pt idx="48">
                  <c:v>12703</c:v>
                </c:pt>
                <c:pt idx="49">
                  <c:v>17068</c:v>
                </c:pt>
                <c:pt idx="50">
                  <c:v>15106</c:v>
                </c:pt>
                <c:pt idx="51">
                  <c:v>14858</c:v>
                </c:pt>
                <c:pt idx="52">
                  <c:v>13269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5A-D741-9730-993C8EAC3B4D}"/>
            </c:ext>
          </c:extLst>
        </c:ser>
        <c:ser>
          <c:idx val="1"/>
          <c:order val="1"/>
          <c:tx>
            <c:strRef>
              <c:f>'Exercise 19'!$N$8</c:f>
              <c:strCache>
                <c:ptCount val="1"/>
                <c:pt idx="0">
                  <c:v>Forecast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'Exercise 19'!$B$9:$B$65</c:f>
              <c:numCache>
                <c:formatCode>General</c:formatCode>
                <c:ptCount val="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</c:numCache>
            </c:numRef>
          </c:cat>
          <c:val>
            <c:numRef>
              <c:f>'Exercise 19'!$N$9:$N$65</c:f>
              <c:numCache>
                <c:formatCode>#,##0.00</c:formatCode>
                <c:ptCount val="57"/>
                <c:pt idx="1">
                  <c:v>10328.844281392216</c:v>
                </c:pt>
                <c:pt idx="2">
                  <c:v>9218.5767850296907</c:v>
                </c:pt>
                <c:pt idx="3">
                  <c:v>8996.5004031002045</c:v>
                </c:pt>
                <c:pt idx="4">
                  <c:v>8020.3172613971692</c:v>
                </c:pt>
                <c:pt idx="5">
                  <c:v>11038.145174074016</c:v>
                </c:pt>
                <c:pt idx="6">
                  <c:v>9784.818025849585</c:v>
                </c:pt>
                <c:pt idx="7">
                  <c:v>9400.4052055757675</c:v>
                </c:pt>
                <c:pt idx="8">
                  <c:v>8318.7502627661797</c:v>
                </c:pt>
                <c:pt idx="9">
                  <c:v>11657.102072868885</c:v>
                </c:pt>
                <c:pt idx="10">
                  <c:v>10256.696830076995</c:v>
                </c:pt>
                <c:pt idx="11">
                  <c:v>9827.4648556590892</c:v>
                </c:pt>
                <c:pt idx="12">
                  <c:v>8570.4413779385941</c:v>
                </c:pt>
                <c:pt idx="13">
                  <c:v>12262.864350757261</c:v>
                </c:pt>
                <c:pt idx="14">
                  <c:v>10778.72039315945</c:v>
                </c:pt>
                <c:pt idx="15">
                  <c:v>10404.617528368703</c:v>
                </c:pt>
                <c:pt idx="16">
                  <c:v>9051.1767183666998</c:v>
                </c:pt>
                <c:pt idx="17">
                  <c:v>12938.63905127332</c:v>
                </c:pt>
                <c:pt idx="18">
                  <c:v>11283.879091956805</c:v>
                </c:pt>
                <c:pt idx="19">
                  <c:v>10832.216910784868</c:v>
                </c:pt>
                <c:pt idx="20">
                  <c:v>9428.621561396998</c:v>
                </c:pt>
                <c:pt idx="21">
                  <c:v>13349.103487164053</c:v>
                </c:pt>
                <c:pt idx="22">
                  <c:v>11620.321088625466</c:v>
                </c:pt>
                <c:pt idx="23">
                  <c:v>11210.437786948167</c:v>
                </c:pt>
                <c:pt idx="24">
                  <c:v>9741.34472247761</c:v>
                </c:pt>
                <c:pt idx="25">
                  <c:v>13657.085376943398</c:v>
                </c:pt>
                <c:pt idx="26">
                  <c:v>11853.693441568796</c:v>
                </c:pt>
                <c:pt idx="27">
                  <c:v>11388.84995738987</c:v>
                </c:pt>
                <c:pt idx="28">
                  <c:v>10006.133555385517</c:v>
                </c:pt>
                <c:pt idx="29">
                  <c:v>14104.17133373564</c:v>
                </c:pt>
                <c:pt idx="30">
                  <c:v>12320.577845419097</c:v>
                </c:pt>
                <c:pt idx="31">
                  <c:v>11960.817928910728</c:v>
                </c:pt>
                <c:pt idx="32">
                  <c:v>10540.564215272578</c:v>
                </c:pt>
                <c:pt idx="33">
                  <c:v>14814.101028517454</c:v>
                </c:pt>
                <c:pt idx="34">
                  <c:v>13021.551158175726</c:v>
                </c:pt>
                <c:pt idx="35">
                  <c:v>12671.804735910508</c:v>
                </c:pt>
                <c:pt idx="36">
                  <c:v>11227.910882103572</c:v>
                </c:pt>
                <c:pt idx="37">
                  <c:v>15603.931549504188</c:v>
                </c:pt>
                <c:pt idx="38">
                  <c:v>13753.787987476891</c:v>
                </c:pt>
                <c:pt idx="39">
                  <c:v>13302.696307841506</c:v>
                </c:pt>
                <c:pt idx="40">
                  <c:v>11865.282424435401</c:v>
                </c:pt>
                <c:pt idx="41">
                  <c:v>16340.160266942119</c:v>
                </c:pt>
                <c:pt idx="42">
                  <c:v>14336.613768850226</c:v>
                </c:pt>
                <c:pt idx="43">
                  <c:v>13874.373197250894</c:v>
                </c:pt>
                <c:pt idx="44">
                  <c:v>12340.989091805939</c:v>
                </c:pt>
                <c:pt idx="45">
                  <c:v>16895.882345925529</c:v>
                </c:pt>
                <c:pt idx="46">
                  <c:v>14940.367512478326</c:v>
                </c:pt>
                <c:pt idx="47">
                  <c:v>14307.542772064095</c:v>
                </c:pt>
                <c:pt idx="48">
                  <c:v>12725.939939504815</c:v>
                </c:pt>
                <c:pt idx="49">
                  <c:v>17333.122654894927</c:v>
                </c:pt>
                <c:pt idx="50">
                  <c:v>15273.764499408575</c:v>
                </c:pt>
                <c:pt idx="51">
                  <c:v>14598.543574280613</c:v>
                </c:pt>
                <c:pt idx="52">
                  <c:v>13119.145379132839</c:v>
                </c:pt>
                <c:pt idx="53">
                  <c:v>17869.731889465162</c:v>
                </c:pt>
                <c:pt idx="54">
                  <c:v>15793.602328719759</c:v>
                </c:pt>
                <c:pt idx="55">
                  <c:v>15181.234304881998</c:v>
                </c:pt>
                <c:pt idx="56">
                  <c:v>13595.281921324678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5A-D741-9730-993C8EAC3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9934160"/>
        <c:axId val="249935888"/>
      </c:lineChart>
      <c:catAx>
        <c:axId val="249934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49935888"/>
        <c:crosses val="autoZero"/>
        <c:auto val="1"/>
        <c:lblAlgn val="ctr"/>
        <c:lblOffset val="100"/>
        <c:tickLblSkip val="5"/>
        <c:noMultiLvlLbl val="0"/>
      </c:catAx>
      <c:valAx>
        <c:axId val="249935888"/>
        <c:scaling>
          <c:orientation val="minMax"/>
          <c:max val="18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49934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Visualization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'Exercise 19'!$C$8</c:f>
              <c:strCache>
                <c:ptCount val="1"/>
                <c:pt idx="0">
                  <c:v>Demand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'Exercise 19'!$B$9:$B$65</c:f>
              <c:numCache>
                <c:formatCode>General</c:formatCode>
                <c:ptCount val="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</c:numCache>
            </c:numRef>
          </c:cat>
          <c:val>
            <c:numRef>
              <c:f>'Exercise 19'!$C$9:$C$65</c:f>
              <c:numCache>
                <c:formatCode>#,##0</c:formatCode>
                <c:ptCount val="57"/>
                <c:pt idx="1">
                  <c:v>10883</c:v>
                </c:pt>
                <c:pt idx="2">
                  <c:v>9652</c:v>
                </c:pt>
                <c:pt idx="3">
                  <c:v>8925</c:v>
                </c:pt>
                <c:pt idx="4">
                  <c:v>7289</c:v>
                </c:pt>
                <c:pt idx="5">
                  <c:v>11297</c:v>
                </c:pt>
                <c:pt idx="6">
                  <c:v>9822</c:v>
                </c:pt>
                <c:pt idx="7">
                  <c:v>9640</c:v>
                </c:pt>
                <c:pt idx="8">
                  <c:v>7788</c:v>
                </c:pt>
                <c:pt idx="9">
                  <c:v>11654</c:v>
                </c:pt>
                <c:pt idx="10">
                  <c:v>10053</c:v>
                </c:pt>
                <c:pt idx="11">
                  <c:v>10001</c:v>
                </c:pt>
                <c:pt idx="12">
                  <c:v>8754</c:v>
                </c:pt>
                <c:pt idx="13">
                  <c:v>12380</c:v>
                </c:pt>
                <c:pt idx="14">
                  <c:v>10730</c:v>
                </c:pt>
                <c:pt idx="15">
                  <c:v>10387</c:v>
                </c:pt>
                <c:pt idx="16">
                  <c:v>9279</c:v>
                </c:pt>
                <c:pt idx="17">
                  <c:v>12603</c:v>
                </c:pt>
                <c:pt idx="18">
                  <c:v>10891</c:v>
                </c:pt>
                <c:pt idx="19">
                  <c:v>10717</c:v>
                </c:pt>
                <c:pt idx="20">
                  <c:v>9574</c:v>
                </c:pt>
                <c:pt idx="21">
                  <c:v>13074</c:v>
                </c:pt>
                <c:pt idx="22">
                  <c:v>11440</c:v>
                </c:pt>
                <c:pt idx="23">
                  <c:v>10833</c:v>
                </c:pt>
                <c:pt idx="24">
                  <c:v>9680</c:v>
                </c:pt>
                <c:pt idx="25">
                  <c:v>13245</c:v>
                </c:pt>
                <c:pt idx="26">
                  <c:v>11694</c:v>
                </c:pt>
                <c:pt idx="27">
                  <c:v>11640</c:v>
                </c:pt>
                <c:pt idx="28">
                  <c:v>10489</c:v>
                </c:pt>
                <c:pt idx="29">
                  <c:v>14005</c:v>
                </c:pt>
                <c:pt idx="30">
                  <c:v>12520</c:v>
                </c:pt>
                <c:pt idx="31">
                  <c:v>12110</c:v>
                </c:pt>
                <c:pt idx="32">
                  <c:v>11231</c:v>
                </c:pt>
                <c:pt idx="33">
                  <c:v>14866</c:v>
                </c:pt>
                <c:pt idx="34">
                  <c:v>13326</c:v>
                </c:pt>
                <c:pt idx="35">
                  <c:v>12608</c:v>
                </c:pt>
                <c:pt idx="36">
                  <c:v>11645</c:v>
                </c:pt>
                <c:pt idx="37">
                  <c:v>15611</c:v>
                </c:pt>
                <c:pt idx="38">
                  <c:v>13817</c:v>
                </c:pt>
                <c:pt idx="39">
                  <c:v>13313</c:v>
                </c:pt>
                <c:pt idx="40">
                  <c:v>11966</c:v>
                </c:pt>
                <c:pt idx="41">
                  <c:v>15875</c:v>
                </c:pt>
                <c:pt idx="42">
                  <c:v>14556</c:v>
                </c:pt>
                <c:pt idx="43">
                  <c:v>13624</c:v>
                </c:pt>
                <c:pt idx="44">
                  <c:v>12429</c:v>
                </c:pt>
                <c:pt idx="45">
                  <c:v>16723</c:v>
                </c:pt>
                <c:pt idx="46">
                  <c:v>14668</c:v>
                </c:pt>
                <c:pt idx="47">
                  <c:v>13879</c:v>
                </c:pt>
                <c:pt idx="48">
                  <c:v>12703</c:v>
                </c:pt>
                <c:pt idx="49">
                  <c:v>17068</c:v>
                </c:pt>
                <c:pt idx="50">
                  <c:v>15106</c:v>
                </c:pt>
                <c:pt idx="51">
                  <c:v>14858</c:v>
                </c:pt>
                <c:pt idx="52">
                  <c:v>13269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71-034D-B370-BB3D4EAF3313}"/>
            </c:ext>
          </c:extLst>
        </c:ser>
        <c:ser>
          <c:idx val="1"/>
          <c:order val="1"/>
          <c:tx>
            <c:strRef>
              <c:f>'Exercise 19'!$N$8</c:f>
              <c:strCache>
                <c:ptCount val="1"/>
                <c:pt idx="0">
                  <c:v>Forecast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'Exercise 19'!$B$9:$B$65</c:f>
              <c:numCache>
                <c:formatCode>General</c:formatCode>
                <c:ptCount val="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</c:numCache>
            </c:numRef>
          </c:cat>
          <c:val>
            <c:numRef>
              <c:f>'Exercise 19 optimized'!$N$9:$N$65</c:f>
              <c:numCache>
                <c:formatCode>#,##0.00</c:formatCode>
                <c:ptCount val="57"/>
                <c:pt idx="1">
                  <c:v>10328.844281392216</c:v>
                </c:pt>
                <c:pt idx="2">
                  <c:v>9234.5595128618443</c:v>
                </c:pt>
                <c:pt idx="3">
                  <c:v>9011.9119598774378</c:v>
                </c:pt>
                <c:pt idx="4">
                  <c:v>8011.7070292633916</c:v>
                </c:pt>
                <c:pt idx="5">
                  <c:v>11043.576827951385</c:v>
                </c:pt>
                <c:pt idx="6">
                  <c:v>9785.7183898910534</c:v>
                </c:pt>
                <c:pt idx="7">
                  <c:v>9337.4011709252518</c:v>
                </c:pt>
                <c:pt idx="8">
                  <c:v>8196.1760145387252</c:v>
                </c:pt>
                <c:pt idx="9">
                  <c:v>11718.24258973762</c:v>
                </c:pt>
                <c:pt idx="10">
                  <c:v>10267.947780236787</c:v>
                </c:pt>
                <c:pt idx="11">
                  <c:v>9811.7638767806638</c:v>
                </c:pt>
                <c:pt idx="12">
                  <c:v>8410.3944817136235</c:v>
                </c:pt>
                <c:pt idx="13">
                  <c:v>12380.651542232568</c:v>
                </c:pt>
                <c:pt idx="14">
                  <c:v>10810.866991849498</c:v>
                </c:pt>
                <c:pt idx="15">
                  <c:v>10456.037656519331</c:v>
                </c:pt>
                <c:pt idx="16">
                  <c:v>8956.4808091655814</c:v>
                </c:pt>
                <c:pt idx="17">
                  <c:v>13031.922852775626</c:v>
                </c:pt>
                <c:pt idx="18">
                  <c:v>11275.945539809301</c:v>
                </c:pt>
                <c:pt idx="19">
                  <c:v>10843.574351388279</c:v>
                </c:pt>
                <c:pt idx="20">
                  <c:v>9372.7876360368828</c:v>
                </c:pt>
                <c:pt idx="21">
                  <c:v>13361.075142663838</c:v>
                </c:pt>
                <c:pt idx="22">
                  <c:v>11579.88610315372</c:v>
                </c:pt>
                <c:pt idx="23">
                  <c:v>11245.466476673686</c:v>
                </c:pt>
                <c:pt idx="24">
                  <c:v>9746.2692925642314</c:v>
                </c:pt>
                <c:pt idx="25">
                  <c:v>13662.036205924829</c:v>
                </c:pt>
                <c:pt idx="26">
                  <c:v>11843.339778544248</c:v>
                </c:pt>
                <c:pt idx="27">
                  <c:v>11425.603543733223</c:v>
                </c:pt>
                <c:pt idx="28">
                  <c:v>10088.059986418139</c:v>
                </c:pt>
                <c:pt idx="29">
                  <c:v>14184.737466485592</c:v>
                </c:pt>
                <c:pt idx="30">
                  <c:v>12391.524864041086</c:v>
                </c:pt>
                <c:pt idx="31">
                  <c:v>12098.425011087809</c:v>
                </c:pt>
                <c:pt idx="32">
                  <c:v>10692.502484274302</c:v>
                </c:pt>
                <c:pt idx="33">
                  <c:v>14866.074466899627</c:v>
                </c:pt>
                <c:pt idx="34">
                  <c:v>13088.749687621159</c:v>
                </c:pt>
                <c:pt idx="35">
                  <c:v>12762.949746750895</c:v>
                </c:pt>
                <c:pt idx="36">
                  <c:v>11380.737956633106</c:v>
                </c:pt>
                <c:pt idx="37">
                  <c:v>15536.104679847191</c:v>
                </c:pt>
                <c:pt idx="38">
                  <c:v>13747.966486377007</c:v>
                </c:pt>
                <c:pt idx="39">
                  <c:v>13264.430183349476</c:v>
                </c:pt>
                <c:pt idx="40">
                  <c:v>11966.000127081032</c:v>
                </c:pt>
                <c:pt idx="41">
                  <c:v>16177.985424128579</c:v>
                </c:pt>
                <c:pt idx="42">
                  <c:v>14242.996522572967</c:v>
                </c:pt>
                <c:pt idx="43">
                  <c:v>13780.598968021824</c:v>
                </c:pt>
                <c:pt idx="44">
                  <c:v>12378.234946077791</c:v>
                </c:pt>
                <c:pt idx="45">
                  <c:v>16665.952912381781</c:v>
                </c:pt>
                <c:pt idx="46">
                  <c:v>14884.552186367971</c:v>
                </c:pt>
                <c:pt idx="47">
                  <c:v>14172.134845017394</c:v>
                </c:pt>
                <c:pt idx="48">
                  <c:v>12751.42506684557</c:v>
                </c:pt>
                <c:pt idx="49">
                  <c:v>17133.713211097391</c:v>
                </c:pt>
                <c:pt idx="50">
                  <c:v>15207.781368172544</c:v>
                </c:pt>
                <c:pt idx="51">
                  <c:v>14477.698117803915</c:v>
                </c:pt>
                <c:pt idx="52">
                  <c:v>13204.49441482544</c:v>
                </c:pt>
                <c:pt idx="53">
                  <c:v>17768.482612853182</c:v>
                </c:pt>
                <c:pt idx="54">
                  <c:v>15767.448272539292</c:v>
                </c:pt>
                <c:pt idx="55">
                  <c:v>15149.381115213126</c:v>
                </c:pt>
                <c:pt idx="56">
                  <c:v>13666.994886004784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71-034D-B370-BB3D4EAF33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9934160"/>
        <c:axId val="249935888"/>
      </c:lineChart>
      <c:catAx>
        <c:axId val="249934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49935888"/>
        <c:crosses val="autoZero"/>
        <c:auto val="1"/>
        <c:lblAlgn val="ctr"/>
        <c:lblOffset val="100"/>
        <c:tickLblSkip val="5"/>
        <c:noMultiLvlLbl val="0"/>
      </c:catAx>
      <c:valAx>
        <c:axId val="249935888"/>
        <c:scaling>
          <c:orientation val="minMax"/>
          <c:max val="18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49934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69850</xdr:colOff>
      <xdr:row>20</xdr:row>
      <xdr:rowOff>127000</xdr:rowOff>
    </xdr:from>
    <xdr:to>
      <xdr:col>26</xdr:col>
      <xdr:colOff>520700</xdr:colOff>
      <xdr:row>38</xdr:row>
      <xdr:rowOff>165100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8489A6CE-4FBE-4BEE-9CF7-1BB0954876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6350</xdr:colOff>
      <xdr:row>26</xdr:row>
      <xdr:rowOff>0</xdr:rowOff>
    </xdr:from>
    <xdr:to>
      <xdr:col>27</xdr:col>
      <xdr:colOff>165100</xdr:colOff>
      <xdr:row>47</xdr:row>
      <xdr:rowOff>127000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4EFEA01-73C7-7C6C-4E24-AB4D2A108E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26</xdr:row>
      <xdr:rowOff>0</xdr:rowOff>
    </xdr:from>
    <xdr:to>
      <xdr:col>27</xdr:col>
      <xdr:colOff>158750</xdr:colOff>
      <xdr:row>47</xdr:row>
      <xdr:rowOff>127000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2F17CCA-350D-B248-A2A8-AC3A1ED5FC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92996-5469-DD40-AD95-3ADEADED57B9}">
  <dimension ref="A1:AB40"/>
  <sheetViews>
    <sheetView tabSelected="1" workbookViewId="0"/>
  </sheetViews>
  <sheetFormatPr baseColWidth="10" defaultRowHeight="16" x14ac:dyDescent="0.2"/>
  <cols>
    <col min="1" max="3" width="10.83203125" style="5"/>
    <col min="4" max="18" width="10.83203125" style="6"/>
  </cols>
  <sheetData>
    <row r="1" spans="1:25" x14ac:dyDescent="0.2">
      <c r="A1" s="42" t="s">
        <v>141</v>
      </c>
    </row>
    <row r="2" spans="1:25" ht="17" thickBot="1" x14ac:dyDescent="0.25"/>
    <row r="3" spans="1:25" ht="17" thickBot="1" x14ac:dyDescent="0.25">
      <c r="A3" s="2"/>
      <c r="B3" s="3"/>
      <c r="C3" s="3"/>
      <c r="D3" s="88" t="s">
        <v>35</v>
      </c>
      <c r="E3" s="89"/>
      <c r="F3" s="89"/>
      <c r="G3" s="90"/>
      <c r="H3" s="85" t="s">
        <v>41</v>
      </c>
      <c r="I3" s="86"/>
      <c r="J3" s="86"/>
      <c r="K3" s="86"/>
      <c r="L3" s="87"/>
      <c r="M3" s="82" t="s">
        <v>45</v>
      </c>
      <c r="N3" s="83"/>
      <c r="O3" s="83"/>
      <c r="P3" s="83"/>
      <c r="Q3" s="83"/>
      <c r="R3" s="84"/>
      <c r="T3" t="s">
        <v>47</v>
      </c>
    </row>
    <row r="4" spans="1:25" ht="17" thickBot="1" x14ac:dyDescent="0.25">
      <c r="A4" s="2"/>
      <c r="B4" s="3"/>
      <c r="C4" s="3"/>
      <c r="D4" s="12" t="s">
        <v>36</v>
      </c>
      <c r="E4" s="15">
        <v>4</v>
      </c>
      <c r="F4" s="13"/>
      <c r="G4" s="14"/>
      <c r="H4" s="22" t="s">
        <v>42</v>
      </c>
      <c r="I4" s="23">
        <v>0.15</v>
      </c>
      <c r="J4" s="23"/>
      <c r="K4" s="23"/>
      <c r="L4" s="24"/>
      <c r="M4" s="31" t="s">
        <v>42</v>
      </c>
      <c r="N4" s="32">
        <v>0.15</v>
      </c>
      <c r="O4" s="32" t="s">
        <v>46</v>
      </c>
      <c r="P4" s="32">
        <v>0.15</v>
      </c>
      <c r="Q4" s="32"/>
      <c r="R4" s="33"/>
    </row>
    <row r="5" spans="1:25" x14ac:dyDescent="0.2">
      <c r="A5" s="97" t="s">
        <v>0</v>
      </c>
      <c r="B5" s="98"/>
      <c r="C5" s="99"/>
      <c r="D5" s="103">
        <f>AVERAGE(F13:F33)</f>
        <v>36.678571428571431</v>
      </c>
      <c r="E5" s="104"/>
      <c r="F5" s="104"/>
      <c r="G5" s="105"/>
      <c r="H5" s="109">
        <f>AVERAGE(K9:K33)</f>
        <v>67.588746937308144</v>
      </c>
      <c r="I5" s="110"/>
      <c r="J5" s="110"/>
      <c r="K5" s="110"/>
      <c r="L5" s="111"/>
      <c r="M5" s="91">
        <f>AVERAGE(Q8:Q33)</f>
        <v>4.1270672784246516</v>
      </c>
      <c r="N5" s="92"/>
      <c r="O5" s="92"/>
      <c r="P5" s="92"/>
      <c r="Q5" s="92"/>
      <c r="R5" s="93"/>
      <c r="T5" s="81" t="s">
        <v>48</v>
      </c>
      <c r="U5" s="81"/>
    </row>
    <row r="6" spans="1:25" ht="17" thickBot="1" x14ac:dyDescent="0.25">
      <c r="A6" s="100" t="s">
        <v>1</v>
      </c>
      <c r="B6" s="101"/>
      <c r="C6" s="102"/>
      <c r="D6" s="106">
        <f>AVERAGE(G13:G33)</f>
        <v>1355.2113095238096</v>
      </c>
      <c r="E6" s="107"/>
      <c r="F6" s="107"/>
      <c r="G6" s="108"/>
      <c r="H6" s="112">
        <f>AVERAGE(L9:L33)</f>
        <v>5495.9269772322186</v>
      </c>
      <c r="I6" s="113"/>
      <c r="J6" s="113"/>
      <c r="K6" s="113"/>
      <c r="L6" s="114"/>
      <c r="M6" s="94">
        <f>AVERAGE(R8:R33)</f>
        <v>22.268140472217766</v>
      </c>
      <c r="N6" s="95"/>
      <c r="O6" s="95"/>
      <c r="P6" s="95"/>
      <c r="Q6" s="95"/>
      <c r="R6" s="96"/>
      <c r="T6" t="s">
        <v>49</v>
      </c>
      <c r="U6">
        <v>0.99917157521007693</v>
      </c>
    </row>
    <row r="7" spans="1:25" x14ac:dyDescent="0.2">
      <c r="A7" s="63" t="s">
        <v>2</v>
      </c>
      <c r="B7" s="64" t="s">
        <v>3</v>
      </c>
      <c r="C7" s="65" t="s">
        <v>4</v>
      </c>
      <c r="D7" s="68" t="s">
        <v>37</v>
      </c>
      <c r="E7" s="69" t="s">
        <v>38</v>
      </c>
      <c r="F7" s="69" t="s">
        <v>39</v>
      </c>
      <c r="G7" s="70" t="s">
        <v>40</v>
      </c>
      <c r="H7" s="71" t="s">
        <v>43</v>
      </c>
      <c r="I7" s="72" t="s">
        <v>37</v>
      </c>
      <c r="J7" s="72" t="s">
        <v>38</v>
      </c>
      <c r="K7" s="72" t="s">
        <v>39</v>
      </c>
      <c r="L7" s="73" t="s">
        <v>40</v>
      </c>
      <c r="M7" s="74" t="s">
        <v>43</v>
      </c>
      <c r="N7" s="75" t="s">
        <v>44</v>
      </c>
      <c r="O7" s="75" t="s">
        <v>37</v>
      </c>
      <c r="P7" s="75" t="s">
        <v>38</v>
      </c>
      <c r="Q7" s="75" t="s">
        <v>39</v>
      </c>
      <c r="R7" s="76" t="s">
        <v>40</v>
      </c>
      <c r="T7" t="s">
        <v>50</v>
      </c>
      <c r="U7">
        <v>0.99834383670778637</v>
      </c>
    </row>
    <row r="8" spans="1:25" x14ac:dyDescent="0.2">
      <c r="A8" s="59" t="s">
        <v>136</v>
      </c>
      <c r="B8" s="10">
        <v>0</v>
      </c>
      <c r="D8" s="18"/>
      <c r="E8" s="19"/>
      <c r="F8" s="19"/>
      <c r="G8" s="16"/>
      <c r="H8" s="27">
        <f>AVERAGE(C9:C11)</f>
        <v>913</v>
      </c>
      <c r="I8" s="28"/>
      <c r="J8" s="28"/>
      <c r="K8" s="28"/>
      <c r="L8" s="25"/>
      <c r="M8" s="36">
        <f>U19</f>
        <v>875.82</v>
      </c>
      <c r="N8" s="37">
        <f>U20</f>
        <v>14.641538461538461</v>
      </c>
      <c r="O8" s="37"/>
      <c r="P8" s="37"/>
      <c r="Q8" s="37"/>
      <c r="R8" s="34"/>
      <c r="T8" t="s">
        <v>51</v>
      </c>
      <c r="U8">
        <v>0.99827182960812488</v>
      </c>
    </row>
    <row r="9" spans="1:25" x14ac:dyDescent="0.2">
      <c r="A9" s="59" t="s">
        <v>5</v>
      </c>
      <c r="B9" s="10">
        <v>1</v>
      </c>
      <c r="C9" s="7">
        <v>900</v>
      </c>
      <c r="D9" s="18"/>
      <c r="E9" s="19"/>
      <c r="F9" s="19"/>
      <c r="G9" s="16"/>
      <c r="H9" s="27">
        <f>$I$4*C9+(1-$I$4)*H8</f>
        <v>911.05</v>
      </c>
      <c r="I9" s="28">
        <f>H8</f>
        <v>913</v>
      </c>
      <c r="J9" s="28">
        <f>I9-C9</f>
        <v>13</v>
      </c>
      <c r="K9" s="28">
        <f>ABS(J9)</f>
        <v>13</v>
      </c>
      <c r="L9" s="25">
        <f>J9*J9</f>
        <v>169</v>
      </c>
      <c r="M9" s="36">
        <f>$N$4*C9+(1-$N$4)*(M8+N8)</f>
        <v>891.89230769230778</v>
      </c>
      <c r="N9" s="37">
        <f>$P$4*(M9-M8)+(1-$P$4)*N8</f>
        <v>14.856153846153852</v>
      </c>
      <c r="O9" s="37">
        <f>M8+N8</f>
        <v>890.46153846153857</v>
      </c>
      <c r="P9" s="37">
        <f>O9-C9</f>
        <v>-9.5384615384614335</v>
      </c>
      <c r="Q9" s="37">
        <f>ABS(P9)</f>
        <v>9.5384615384614335</v>
      </c>
      <c r="R9" s="34">
        <f>P9*P9</f>
        <v>90.982248520708055</v>
      </c>
      <c r="T9" t="s">
        <v>52</v>
      </c>
      <c r="U9">
        <v>4.4833844120210324</v>
      </c>
    </row>
    <row r="10" spans="1:25" ht="17" thickBot="1" x14ac:dyDescent="0.25">
      <c r="A10" s="59" t="s">
        <v>6</v>
      </c>
      <c r="B10" s="10">
        <v>2</v>
      </c>
      <c r="C10" s="7">
        <v>913</v>
      </c>
      <c r="D10" s="18"/>
      <c r="E10" s="19"/>
      <c r="F10" s="19"/>
      <c r="G10" s="16"/>
      <c r="H10" s="27">
        <f t="shared" ref="H10:H33" si="0">$I$4*C10+(1-$I$4)*H9</f>
        <v>911.34249999999997</v>
      </c>
      <c r="I10" s="28">
        <f t="shared" ref="I10:I34" si="1">H9</f>
        <v>911.05</v>
      </c>
      <c r="J10" s="28">
        <f t="shared" ref="J10:J33" si="2">I10-C10</f>
        <v>-1.9500000000000455</v>
      </c>
      <c r="K10" s="28">
        <f t="shared" ref="K10:K33" si="3">ABS(J10)</f>
        <v>1.9500000000000455</v>
      </c>
      <c r="L10" s="25">
        <f t="shared" ref="L10:L33" si="4">J10*J10</f>
        <v>3.8025000000001774</v>
      </c>
      <c r="M10" s="36">
        <f t="shared" ref="M10:M33" si="5">$N$4*C10+(1-$N$4)*(M9+N9)</f>
        <v>907.68619230769241</v>
      </c>
      <c r="N10" s="37">
        <f t="shared" ref="N10:N33" si="6">$P$4*(M10-M9)+(1-$P$4)*N9</f>
        <v>14.996813461538467</v>
      </c>
      <c r="O10" s="37">
        <f t="shared" ref="O10:O34" si="7">M9+N9</f>
        <v>906.74846153846158</v>
      </c>
      <c r="P10" s="37">
        <f t="shared" ref="P10:P33" si="8">O10-C10</f>
        <v>-6.2515384615384164</v>
      </c>
      <c r="Q10" s="37">
        <f t="shared" ref="Q10:Q33" si="9">ABS(P10)</f>
        <v>6.2515384615384164</v>
      </c>
      <c r="R10" s="34">
        <f t="shared" ref="R10:R33" si="10">P10*P10</f>
        <v>39.081733136094108</v>
      </c>
      <c r="T10" s="79" t="s">
        <v>53</v>
      </c>
      <c r="U10" s="79">
        <v>25</v>
      </c>
    </row>
    <row r="11" spans="1:25" x14ac:dyDescent="0.2">
      <c r="A11" s="59" t="s">
        <v>7</v>
      </c>
      <c r="B11" s="10">
        <v>3</v>
      </c>
      <c r="C11" s="7">
        <v>926</v>
      </c>
      <c r="D11" s="18"/>
      <c r="E11" s="19"/>
      <c r="F11" s="19"/>
      <c r="G11" s="16"/>
      <c r="H11" s="27">
        <f t="shared" si="0"/>
        <v>913.54112499999997</v>
      </c>
      <c r="I11" s="28">
        <f t="shared" si="1"/>
        <v>911.34249999999997</v>
      </c>
      <c r="J11" s="28">
        <f t="shared" si="2"/>
        <v>-14.657500000000027</v>
      </c>
      <c r="K11" s="28">
        <f t="shared" si="3"/>
        <v>14.657500000000027</v>
      </c>
      <c r="L11" s="25">
        <f t="shared" si="4"/>
        <v>214.8423062500008</v>
      </c>
      <c r="M11" s="36">
        <f t="shared" si="5"/>
        <v>923.1805549038462</v>
      </c>
      <c r="N11" s="37">
        <f t="shared" si="6"/>
        <v>15.071445831730765</v>
      </c>
      <c r="O11" s="37">
        <f t="shared" si="7"/>
        <v>922.68300576923093</v>
      </c>
      <c r="P11" s="37">
        <f t="shared" si="8"/>
        <v>-3.316994230769069</v>
      </c>
      <c r="Q11" s="37">
        <f t="shared" si="9"/>
        <v>3.316994230769069</v>
      </c>
      <c r="R11" s="34">
        <f t="shared" si="10"/>
        <v>11.002450726955287</v>
      </c>
    </row>
    <row r="12" spans="1:25" ht="17" thickBot="1" x14ac:dyDescent="0.25">
      <c r="A12" s="59" t="s">
        <v>8</v>
      </c>
      <c r="B12" s="10">
        <v>4</v>
      </c>
      <c r="C12" s="7">
        <v>935</v>
      </c>
      <c r="D12" s="18"/>
      <c r="E12" s="19"/>
      <c r="F12" s="19"/>
      <c r="G12" s="16"/>
      <c r="H12" s="27">
        <f t="shared" si="0"/>
        <v>916.75995624999996</v>
      </c>
      <c r="I12" s="28">
        <f t="shared" si="1"/>
        <v>913.54112499999997</v>
      </c>
      <c r="J12" s="28">
        <f t="shared" si="2"/>
        <v>-21.458875000000035</v>
      </c>
      <c r="K12" s="28">
        <f t="shared" si="3"/>
        <v>21.458875000000035</v>
      </c>
      <c r="L12" s="25">
        <f t="shared" si="4"/>
        <v>460.48331626562646</v>
      </c>
      <c r="M12" s="36">
        <f t="shared" si="5"/>
        <v>937.76420062524039</v>
      </c>
      <c r="N12" s="37">
        <f t="shared" si="6"/>
        <v>14.998275815180278</v>
      </c>
      <c r="O12" s="37">
        <f t="shared" si="7"/>
        <v>938.25200073557698</v>
      </c>
      <c r="P12" s="37">
        <f t="shared" si="8"/>
        <v>3.2520007355769849</v>
      </c>
      <c r="Q12" s="37">
        <f t="shared" si="9"/>
        <v>3.2520007355769849</v>
      </c>
      <c r="R12" s="34">
        <f t="shared" si="10"/>
        <v>10.57550878419325</v>
      </c>
      <c r="T12" t="s">
        <v>54</v>
      </c>
    </row>
    <row r="13" spans="1:25" x14ac:dyDescent="0.2">
      <c r="A13" s="59" t="s">
        <v>9</v>
      </c>
      <c r="B13" s="10">
        <v>5</v>
      </c>
      <c r="C13" s="7">
        <v>948</v>
      </c>
      <c r="D13" s="18">
        <f>AVERAGE(C9:C12)</f>
        <v>918.5</v>
      </c>
      <c r="E13" s="19">
        <f>D13-C13</f>
        <v>-29.5</v>
      </c>
      <c r="F13" s="19">
        <f>ABS(E13)</f>
        <v>29.5</v>
      </c>
      <c r="G13" s="16">
        <f>E13*E13</f>
        <v>870.25</v>
      </c>
      <c r="H13" s="27">
        <f t="shared" si="0"/>
        <v>921.44596281249983</v>
      </c>
      <c r="I13" s="28">
        <f t="shared" si="1"/>
        <v>916.75995624999996</v>
      </c>
      <c r="J13" s="28">
        <f t="shared" si="2"/>
        <v>-31.240043750000041</v>
      </c>
      <c r="K13" s="28">
        <f t="shared" si="3"/>
        <v>31.240043750000041</v>
      </c>
      <c r="L13" s="25">
        <f t="shared" si="4"/>
        <v>975.9403335019166</v>
      </c>
      <c r="M13" s="36">
        <f t="shared" si="5"/>
        <v>952.04810497435756</v>
      </c>
      <c r="N13" s="37">
        <f t="shared" si="6"/>
        <v>14.891120095270811</v>
      </c>
      <c r="O13" s="37">
        <f t="shared" si="7"/>
        <v>952.76247644042064</v>
      </c>
      <c r="P13" s="37">
        <f t="shared" si="8"/>
        <v>4.7624764404206417</v>
      </c>
      <c r="Q13" s="37">
        <f t="shared" si="9"/>
        <v>4.7624764404206417</v>
      </c>
      <c r="R13" s="34">
        <f t="shared" si="10"/>
        <v>22.681181845561667</v>
      </c>
      <c r="T13" s="80"/>
      <c r="U13" s="80" t="s">
        <v>59</v>
      </c>
      <c r="V13" s="80" t="s">
        <v>60</v>
      </c>
      <c r="W13" s="80" t="s">
        <v>61</v>
      </c>
      <c r="X13" s="80" t="s">
        <v>62</v>
      </c>
      <c r="Y13" s="80" t="s">
        <v>63</v>
      </c>
    </row>
    <row r="14" spans="1:25" x14ac:dyDescent="0.2">
      <c r="A14" s="59" t="s">
        <v>10</v>
      </c>
      <c r="B14" s="10">
        <v>6</v>
      </c>
      <c r="C14" s="7">
        <v>960</v>
      </c>
      <c r="D14" s="18">
        <f t="shared" ref="D14:D33" si="11">AVERAGE(C10:C13)</f>
        <v>930.5</v>
      </c>
      <c r="E14" s="19">
        <f t="shared" ref="E14:E33" si="12">D14-C14</f>
        <v>-29.5</v>
      </c>
      <c r="F14" s="19">
        <f t="shared" ref="F14:F33" si="13">ABS(E14)</f>
        <v>29.5</v>
      </c>
      <c r="G14" s="16">
        <f t="shared" ref="G14:G33" si="14">E14*E14</f>
        <v>870.25</v>
      </c>
      <c r="H14" s="27">
        <f t="shared" si="0"/>
        <v>927.22906839062489</v>
      </c>
      <c r="I14" s="28">
        <f t="shared" si="1"/>
        <v>921.44596281249983</v>
      </c>
      <c r="J14" s="28">
        <f t="shared" si="2"/>
        <v>-38.554037187500171</v>
      </c>
      <c r="K14" s="28">
        <f t="shared" si="3"/>
        <v>38.554037187500171</v>
      </c>
      <c r="L14" s="25">
        <f t="shared" si="4"/>
        <v>1486.4137834551461</v>
      </c>
      <c r="M14" s="36">
        <f t="shared" si="5"/>
        <v>965.89834130918405</v>
      </c>
      <c r="N14" s="37">
        <f t="shared" si="6"/>
        <v>14.734987531204162</v>
      </c>
      <c r="O14" s="37">
        <f t="shared" si="7"/>
        <v>966.93922506962838</v>
      </c>
      <c r="P14" s="37">
        <f t="shared" si="8"/>
        <v>6.9392250696283782</v>
      </c>
      <c r="Q14" s="37">
        <f t="shared" si="9"/>
        <v>6.9392250696283782</v>
      </c>
      <c r="R14" s="34">
        <f t="shared" si="10"/>
        <v>48.152844566958969</v>
      </c>
      <c r="T14" t="s">
        <v>55</v>
      </c>
      <c r="U14">
        <v>1</v>
      </c>
      <c r="V14">
        <v>278687.04307692306</v>
      </c>
      <c r="W14">
        <v>278687.04307692306</v>
      </c>
      <c r="X14">
        <v>13864.519490459423</v>
      </c>
      <c r="Y14">
        <v>1.7233537287021056E-33</v>
      </c>
    </row>
    <row r="15" spans="1:25" x14ac:dyDescent="0.2">
      <c r="A15" s="59" t="s">
        <v>11</v>
      </c>
      <c r="B15" s="10">
        <v>7</v>
      </c>
      <c r="C15" s="7">
        <v>978</v>
      </c>
      <c r="D15" s="18">
        <f>AVERAGE(C11:C14)</f>
        <v>942.25</v>
      </c>
      <c r="E15" s="19">
        <f t="shared" si="12"/>
        <v>-35.75</v>
      </c>
      <c r="F15" s="19">
        <f t="shared" si="13"/>
        <v>35.75</v>
      </c>
      <c r="G15" s="16">
        <f t="shared" si="14"/>
        <v>1278.0625</v>
      </c>
      <c r="H15" s="27">
        <f t="shared" si="0"/>
        <v>934.8447081320312</v>
      </c>
      <c r="I15" s="28">
        <f t="shared" si="1"/>
        <v>927.22906839062489</v>
      </c>
      <c r="J15" s="28">
        <f t="shared" si="2"/>
        <v>-50.770931609375111</v>
      </c>
      <c r="K15" s="28">
        <f t="shared" si="3"/>
        <v>50.770931609375111</v>
      </c>
      <c r="L15" s="25">
        <f t="shared" si="4"/>
        <v>2577.6874964838448</v>
      </c>
      <c r="M15" s="36">
        <f t="shared" si="5"/>
        <v>980.23832951432996</v>
      </c>
      <c r="N15" s="37">
        <f t="shared" si="6"/>
        <v>14.675737632295423</v>
      </c>
      <c r="O15" s="37">
        <f t="shared" si="7"/>
        <v>980.63332884038823</v>
      </c>
      <c r="P15" s="37">
        <f t="shared" si="8"/>
        <v>2.6333288403882307</v>
      </c>
      <c r="Q15" s="37">
        <f t="shared" si="9"/>
        <v>2.6333288403882307</v>
      </c>
      <c r="R15" s="34">
        <f t="shared" si="10"/>
        <v>6.9344207816204237</v>
      </c>
      <c r="T15" t="s">
        <v>56</v>
      </c>
      <c r="U15">
        <v>23</v>
      </c>
      <c r="V15">
        <v>462.3169230769231</v>
      </c>
      <c r="W15">
        <v>20.10073578595318</v>
      </c>
    </row>
    <row r="16" spans="1:25" ht="17" thickBot="1" x14ac:dyDescent="0.25">
      <c r="A16" s="59" t="s">
        <v>12</v>
      </c>
      <c r="B16" s="10">
        <v>8</v>
      </c>
      <c r="C16" s="7">
        <v>989</v>
      </c>
      <c r="D16" s="18">
        <f t="shared" si="11"/>
        <v>955.25</v>
      </c>
      <c r="E16" s="19">
        <f t="shared" si="12"/>
        <v>-33.75</v>
      </c>
      <c r="F16" s="19">
        <f t="shared" si="13"/>
        <v>33.75</v>
      </c>
      <c r="G16" s="16">
        <f t="shared" si="14"/>
        <v>1139.0625</v>
      </c>
      <c r="H16" s="27">
        <f t="shared" si="0"/>
        <v>942.96800191222655</v>
      </c>
      <c r="I16" s="28">
        <f t="shared" si="1"/>
        <v>934.8447081320312</v>
      </c>
      <c r="J16" s="28">
        <f t="shared" si="2"/>
        <v>-54.155291867968799</v>
      </c>
      <c r="K16" s="28">
        <f t="shared" si="3"/>
        <v>54.155291867968799</v>
      </c>
      <c r="L16" s="25">
        <f t="shared" si="4"/>
        <v>2932.7956373048874</v>
      </c>
      <c r="M16" s="36">
        <f t="shared" si="5"/>
        <v>994.02695707463158</v>
      </c>
      <c r="N16" s="37">
        <f t="shared" si="6"/>
        <v>14.542671121496351</v>
      </c>
      <c r="O16" s="37">
        <f t="shared" si="7"/>
        <v>994.91406714662537</v>
      </c>
      <c r="P16" s="37">
        <f t="shared" si="8"/>
        <v>5.9140671466253707</v>
      </c>
      <c r="Q16" s="37">
        <f t="shared" si="9"/>
        <v>5.9140671466253707</v>
      </c>
      <c r="R16" s="34">
        <f t="shared" si="10"/>
        <v>34.976190214793554</v>
      </c>
      <c r="T16" s="79" t="s">
        <v>57</v>
      </c>
      <c r="U16" s="79">
        <v>24</v>
      </c>
      <c r="V16" s="79">
        <v>279149.36</v>
      </c>
      <c r="W16" s="79"/>
      <c r="X16" s="79"/>
      <c r="Y16" s="79"/>
    </row>
    <row r="17" spans="1:28" ht="17" thickBot="1" x14ac:dyDescent="0.25">
      <c r="A17" s="59" t="s">
        <v>13</v>
      </c>
      <c r="B17" s="10">
        <v>9</v>
      </c>
      <c r="C17" s="7">
        <v>1002</v>
      </c>
      <c r="D17" s="18">
        <f t="shared" si="11"/>
        <v>968.75</v>
      </c>
      <c r="E17" s="19">
        <f t="shared" si="12"/>
        <v>-33.25</v>
      </c>
      <c r="F17" s="19">
        <f t="shared" si="13"/>
        <v>33.25</v>
      </c>
      <c r="G17" s="16">
        <f t="shared" si="14"/>
        <v>1105.5625</v>
      </c>
      <c r="H17" s="27">
        <f t="shared" si="0"/>
        <v>951.82280162539246</v>
      </c>
      <c r="I17" s="28">
        <f t="shared" si="1"/>
        <v>942.96800191222655</v>
      </c>
      <c r="J17" s="28">
        <f t="shared" si="2"/>
        <v>-59.031998087773445</v>
      </c>
      <c r="K17" s="28">
        <f t="shared" si="3"/>
        <v>59.031998087773445</v>
      </c>
      <c r="L17" s="25">
        <f t="shared" si="4"/>
        <v>3484.7767982348878</v>
      </c>
      <c r="M17" s="36">
        <f t="shared" si="5"/>
        <v>1007.5841839667087</v>
      </c>
      <c r="N17" s="37">
        <f>$P$4*(M17-M16)+(1-$P$4)*N16</f>
        <v>14.394854487083462</v>
      </c>
      <c r="O17" s="37">
        <f t="shared" si="7"/>
        <v>1008.569628196128</v>
      </c>
      <c r="P17" s="37">
        <f t="shared" si="8"/>
        <v>6.569628196127951</v>
      </c>
      <c r="Q17" s="37">
        <f t="shared" si="9"/>
        <v>6.569628196127951</v>
      </c>
      <c r="R17" s="34">
        <f t="shared" si="10"/>
        <v>43.160014635359396</v>
      </c>
    </row>
    <row r="18" spans="1:28" x14ac:dyDescent="0.2">
      <c r="A18" s="59" t="s">
        <v>14</v>
      </c>
      <c r="B18" s="10">
        <v>10</v>
      </c>
      <c r="C18" s="7">
        <v>1018</v>
      </c>
      <c r="D18" s="18">
        <f t="shared" si="11"/>
        <v>982.25</v>
      </c>
      <c r="E18" s="19">
        <f t="shared" si="12"/>
        <v>-35.75</v>
      </c>
      <c r="F18" s="19">
        <f t="shared" si="13"/>
        <v>35.75</v>
      </c>
      <c r="G18" s="16">
        <f t="shared" si="14"/>
        <v>1278.0625</v>
      </c>
      <c r="H18" s="27">
        <f t="shared" si="0"/>
        <v>961.74938138158359</v>
      </c>
      <c r="I18" s="28">
        <f t="shared" si="1"/>
        <v>951.82280162539246</v>
      </c>
      <c r="J18" s="28">
        <f t="shared" si="2"/>
        <v>-66.177198374607542</v>
      </c>
      <c r="K18" s="28">
        <f t="shared" si="3"/>
        <v>66.177198374607542</v>
      </c>
      <c r="L18" s="25">
        <f t="shared" si="4"/>
        <v>4379.4215847121595</v>
      </c>
      <c r="M18" s="36">
        <f t="shared" si="5"/>
        <v>1021.3821826857234</v>
      </c>
      <c r="N18" s="37">
        <f t="shared" si="6"/>
        <v>14.305326121873145</v>
      </c>
      <c r="O18" s="37">
        <f t="shared" si="7"/>
        <v>1021.9790384537921</v>
      </c>
      <c r="P18" s="37">
        <f t="shared" si="8"/>
        <v>3.9790384537921</v>
      </c>
      <c r="Q18" s="37">
        <f t="shared" si="9"/>
        <v>3.9790384537921</v>
      </c>
      <c r="R18" s="34">
        <f t="shared" si="10"/>
        <v>15.832747016756226</v>
      </c>
      <c r="T18" s="80"/>
      <c r="U18" s="80" t="s">
        <v>64</v>
      </c>
      <c r="V18" s="80" t="s">
        <v>52</v>
      </c>
      <c r="W18" s="80" t="s">
        <v>65</v>
      </c>
      <c r="X18" s="80" t="s">
        <v>66</v>
      </c>
      <c r="Y18" s="80" t="s">
        <v>67</v>
      </c>
      <c r="Z18" s="80" t="s">
        <v>68</v>
      </c>
      <c r="AA18" s="80" t="s">
        <v>69</v>
      </c>
      <c r="AB18" s="80" t="s">
        <v>70</v>
      </c>
    </row>
    <row r="19" spans="1:28" x14ac:dyDescent="0.2">
      <c r="A19" s="59" t="s">
        <v>15</v>
      </c>
      <c r="B19" s="10">
        <v>11</v>
      </c>
      <c r="C19" s="7">
        <v>1033</v>
      </c>
      <c r="D19" s="18">
        <f t="shared" si="11"/>
        <v>996.75</v>
      </c>
      <c r="E19" s="19">
        <f t="shared" si="12"/>
        <v>-36.25</v>
      </c>
      <c r="F19" s="19">
        <f t="shared" si="13"/>
        <v>36.25</v>
      </c>
      <c r="G19" s="16">
        <f t="shared" si="14"/>
        <v>1314.0625</v>
      </c>
      <c r="H19" s="27">
        <f t="shared" si="0"/>
        <v>972.43697417434601</v>
      </c>
      <c r="I19" s="28">
        <f t="shared" si="1"/>
        <v>961.74938138158359</v>
      </c>
      <c r="J19" s="28">
        <f t="shared" si="2"/>
        <v>-71.250618618416411</v>
      </c>
      <c r="K19" s="28">
        <f t="shared" si="3"/>
        <v>71.250618618416411</v>
      </c>
      <c r="L19" s="25">
        <f t="shared" si="4"/>
        <v>5076.6506535070275</v>
      </c>
      <c r="M19" s="36">
        <f t="shared" si="5"/>
        <v>1035.2843824864569</v>
      </c>
      <c r="N19" s="37">
        <f t="shared" si="6"/>
        <v>14.244857173702208</v>
      </c>
      <c r="O19" s="37">
        <f t="shared" si="7"/>
        <v>1035.6875088075965</v>
      </c>
      <c r="P19" s="37">
        <f t="shared" si="8"/>
        <v>2.6875088075964868</v>
      </c>
      <c r="Q19" s="37">
        <f t="shared" si="9"/>
        <v>2.6875088075964868</v>
      </c>
      <c r="R19" s="34">
        <f t="shared" si="10"/>
        <v>7.2227035909086901</v>
      </c>
      <c r="T19" t="s">
        <v>58</v>
      </c>
      <c r="U19">
        <v>875.82</v>
      </c>
      <c r="V19">
        <v>1.8485467491010448</v>
      </c>
      <c r="W19">
        <v>473.78839643948123</v>
      </c>
      <c r="X19">
        <v>2.1741737538158639E-47</v>
      </c>
      <c r="Y19">
        <v>871.99598969925682</v>
      </c>
      <c r="Z19">
        <v>879.64401030074328</v>
      </c>
      <c r="AA19">
        <v>871.99598969925682</v>
      </c>
      <c r="AB19">
        <v>879.64401030074328</v>
      </c>
    </row>
    <row r="20" spans="1:28" ht="17" thickBot="1" x14ac:dyDescent="0.25">
      <c r="A20" s="59" t="s">
        <v>16</v>
      </c>
      <c r="B20" s="10">
        <v>12</v>
      </c>
      <c r="C20" s="7">
        <v>1046</v>
      </c>
      <c r="D20" s="18">
        <f t="shared" si="11"/>
        <v>1010.5</v>
      </c>
      <c r="E20" s="19">
        <f t="shared" si="12"/>
        <v>-35.5</v>
      </c>
      <c r="F20" s="19">
        <f t="shared" si="13"/>
        <v>35.5</v>
      </c>
      <c r="G20" s="16">
        <f t="shared" si="14"/>
        <v>1260.25</v>
      </c>
      <c r="H20" s="27">
        <f t="shared" si="0"/>
        <v>983.47142804819407</v>
      </c>
      <c r="I20" s="28">
        <f t="shared" si="1"/>
        <v>972.43697417434601</v>
      </c>
      <c r="J20" s="28">
        <f t="shared" si="2"/>
        <v>-73.563025825653995</v>
      </c>
      <c r="K20" s="28">
        <f t="shared" si="3"/>
        <v>73.563025825653995</v>
      </c>
      <c r="L20" s="25">
        <f t="shared" si="4"/>
        <v>5411.5187686258369</v>
      </c>
      <c r="M20" s="36">
        <f t="shared" si="5"/>
        <v>1048.9998537111353</v>
      </c>
      <c r="N20" s="37">
        <f t="shared" si="6"/>
        <v>14.165449281348632</v>
      </c>
      <c r="O20" s="37">
        <f t="shared" si="7"/>
        <v>1049.5292396601592</v>
      </c>
      <c r="P20" s="37">
        <f t="shared" si="8"/>
        <v>3.5292396601591918</v>
      </c>
      <c r="Q20" s="37">
        <f t="shared" si="9"/>
        <v>3.5292396601591918</v>
      </c>
      <c r="R20" s="34">
        <f t="shared" si="10"/>
        <v>12.455532578840568</v>
      </c>
      <c r="T20" s="79" t="s">
        <v>71</v>
      </c>
      <c r="U20" s="79">
        <v>14.641538461538461</v>
      </c>
      <c r="V20" s="79">
        <v>0.12434671065506002</v>
      </c>
      <c r="W20" s="79">
        <v>117.74769420442772</v>
      </c>
      <c r="X20" s="79">
        <v>1.7233537287021056E-33</v>
      </c>
      <c r="Y20" s="79">
        <v>14.384307692211296</v>
      </c>
      <c r="Z20" s="79">
        <v>14.898769230865627</v>
      </c>
      <c r="AA20" s="79">
        <v>14.384307692211296</v>
      </c>
      <c r="AB20" s="79">
        <v>14.898769230865627</v>
      </c>
    </row>
    <row r="21" spans="1:28" x14ac:dyDescent="0.2">
      <c r="A21" s="59" t="s">
        <v>17</v>
      </c>
      <c r="B21" s="10">
        <v>13</v>
      </c>
      <c r="C21" s="7">
        <v>1064</v>
      </c>
      <c r="D21" s="18">
        <f t="shared" si="11"/>
        <v>1024.75</v>
      </c>
      <c r="E21" s="19">
        <f t="shared" si="12"/>
        <v>-39.25</v>
      </c>
      <c r="F21" s="19">
        <f t="shared" si="13"/>
        <v>39.25</v>
      </c>
      <c r="G21" s="16">
        <f t="shared" si="14"/>
        <v>1540.5625</v>
      </c>
      <c r="H21" s="27">
        <f t="shared" si="0"/>
        <v>995.55071384096493</v>
      </c>
      <c r="I21" s="28">
        <f t="shared" si="1"/>
        <v>983.47142804819407</v>
      </c>
      <c r="J21" s="28">
        <f t="shared" si="2"/>
        <v>-80.52857195180593</v>
      </c>
      <c r="K21" s="28">
        <f t="shared" si="3"/>
        <v>80.52857195180593</v>
      </c>
      <c r="L21" s="25">
        <f t="shared" si="4"/>
        <v>6484.8509005971846</v>
      </c>
      <c r="M21" s="36">
        <f t="shared" si="5"/>
        <v>1063.2905075436113</v>
      </c>
      <c r="N21" s="37">
        <f t="shared" si="6"/>
        <v>14.184229964017733</v>
      </c>
      <c r="O21" s="37">
        <f t="shared" si="7"/>
        <v>1063.1653029924839</v>
      </c>
      <c r="P21" s="37">
        <f t="shared" si="8"/>
        <v>-0.83469700751606979</v>
      </c>
      <c r="Q21" s="37">
        <f t="shared" si="9"/>
        <v>0.83469700751606979</v>
      </c>
      <c r="R21" s="34">
        <f t="shared" si="10"/>
        <v>0.69671909435628188</v>
      </c>
    </row>
    <row r="22" spans="1:28" x14ac:dyDescent="0.2">
      <c r="A22" s="59" t="s">
        <v>18</v>
      </c>
      <c r="B22" s="10">
        <v>14</v>
      </c>
      <c r="C22" s="7">
        <v>1077</v>
      </c>
      <c r="D22" s="18">
        <f t="shared" si="11"/>
        <v>1040.25</v>
      </c>
      <c r="E22" s="19">
        <f t="shared" si="12"/>
        <v>-36.75</v>
      </c>
      <c r="F22" s="19">
        <f t="shared" si="13"/>
        <v>36.75</v>
      </c>
      <c r="G22" s="16">
        <f t="shared" si="14"/>
        <v>1350.5625</v>
      </c>
      <c r="H22" s="27">
        <f t="shared" si="0"/>
        <v>1007.7681067648201</v>
      </c>
      <c r="I22" s="28">
        <f t="shared" si="1"/>
        <v>995.55071384096493</v>
      </c>
      <c r="J22" s="28">
        <f t="shared" si="2"/>
        <v>-81.449286159035069</v>
      </c>
      <c r="K22" s="28">
        <f t="shared" si="3"/>
        <v>81.449286159035069</v>
      </c>
      <c r="L22" s="25">
        <f t="shared" si="4"/>
        <v>6633.9862158163814</v>
      </c>
      <c r="M22" s="36">
        <f t="shared" si="5"/>
        <v>1077.4035268814846</v>
      </c>
      <c r="N22" s="37">
        <f t="shared" si="6"/>
        <v>14.17354837009607</v>
      </c>
      <c r="O22" s="37">
        <f t="shared" si="7"/>
        <v>1077.474737507629</v>
      </c>
      <c r="P22" s="37">
        <f t="shared" si="8"/>
        <v>0.47473750762901545</v>
      </c>
      <c r="Q22" s="37">
        <f t="shared" si="9"/>
        <v>0.47473750762901545</v>
      </c>
      <c r="R22" s="34">
        <f t="shared" si="10"/>
        <v>0.22537570114980951</v>
      </c>
    </row>
    <row r="23" spans="1:28" x14ac:dyDescent="0.2">
      <c r="A23" s="59" t="s">
        <v>19</v>
      </c>
      <c r="B23" s="10">
        <v>15</v>
      </c>
      <c r="C23" s="7">
        <v>1093</v>
      </c>
      <c r="D23" s="18">
        <f t="shared" si="11"/>
        <v>1055</v>
      </c>
      <c r="E23" s="19">
        <f t="shared" si="12"/>
        <v>-38</v>
      </c>
      <c r="F23" s="19">
        <f t="shared" si="13"/>
        <v>38</v>
      </c>
      <c r="G23" s="16">
        <f t="shared" si="14"/>
        <v>1444</v>
      </c>
      <c r="H23" s="27">
        <f t="shared" si="0"/>
        <v>1020.552890750097</v>
      </c>
      <c r="I23" s="28">
        <f t="shared" si="1"/>
        <v>1007.7681067648201</v>
      </c>
      <c r="J23" s="28">
        <f t="shared" si="2"/>
        <v>-85.231893235179882</v>
      </c>
      <c r="K23" s="28">
        <f t="shared" si="3"/>
        <v>85.231893235179882</v>
      </c>
      <c r="L23" s="25">
        <f t="shared" si="4"/>
        <v>7264.4756244531018</v>
      </c>
      <c r="M23" s="36">
        <f t="shared" si="5"/>
        <v>1091.7905139638435</v>
      </c>
      <c r="N23" s="37">
        <f t="shared" si="6"/>
        <v>14.205564176935498</v>
      </c>
      <c r="O23" s="37">
        <f t="shared" si="7"/>
        <v>1091.5770752515807</v>
      </c>
      <c r="P23" s="37">
        <f t="shared" si="8"/>
        <v>-1.4229247484192911</v>
      </c>
      <c r="Q23" s="37">
        <f t="shared" si="9"/>
        <v>1.4229247484192911</v>
      </c>
      <c r="R23" s="34">
        <f t="shared" si="10"/>
        <v>2.0247148396641026</v>
      </c>
    </row>
    <row r="24" spans="1:28" x14ac:dyDescent="0.2">
      <c r="A24" s="59" t="s">
        <v>20</v>
      </c>
      <c r="B24" s="10">
        <v>16</v>
      </c>
      <c r="C24" s="7">
        <v>1107</v>
      </c>
      <c r="D24" s="18">
        <f t="shared" si="11"/>
        <v>1070</v>
      </c>
      <c r="E24" s="19">
        <f t="shared" si="12"/>
        <v>-37</v>
      </c>
      <c r="F24" s="19">
        <f t="shared" si="13"/>
        <v>37</v>
      </c>
      <c r="G24" s="16">
        <f t="shared" si="14"/>
        <v>1369</v>
      </c>
      <c r="H24" s="27">
        <f t="shared" si="0"/>
        <v>1033.5199571375824</v>
      </c>
      <c r="I24" s="28">
        <f t="shared" si="1"/>
        <v>1020.552890750097</v>
      </c>
      <c r="J24" s="28">
        <f t="shared" si="2"/>
        <v>-86.447109249902951</v>
      </c>
      <c r="K24" s="28">
        <f t="shared" si="3"/>
        <v>86.447109249902951</v>
      </c>
      <c r="L24" s="25">
        <f t="shared" si="4"/>
        <v>7473.1026976646563</v>
      </c>
      <c r="M24" s="36">
        <f t="shared" si="5"/>
        <v>1106.1466664196621</v>
      </c>
      <c r="N24" s="37">
        <f t="shared" si="6"/>
        <v>14.228152418767959</v>
      </c>
      <c r="O24" s="37">
        <f t="shared" si="7"/>
        <v>1105.996078140779</v>
      </c>
      <c r="P24" s="37">
        <f t="shared" si="8"/>
        <v>-1.0039218592210091</v>
      </c>
      <c r="Q24" s="37">
        <f t="shared" si="9"/>
        <v>1.0039218592210091</v>
      </c>
      <c r="R24" s="34">
        <f t="shared" si="10"/>
        <v>1.0078590994217675</v>
      </c>
    </row>
    <row r="25" spans="1:28" x14ac:dyDescent="0.2">
      <c r="A25" s="59" t="s">
        <v>21</v>
      </c>
      <c r="B25" s="10">
        <v>17</v>
      </c>
      <c r="C25" s="7">
        <v>1125</v>
      </c>
      <c r="D25" s="18">
        <f t="shared" si="11"/>
        <v>1085.25</v>
      </c>
      <c r="E25" s="19">
        <f t="shared" si="12"/>
        <v>-39.75</v>
      </c>
      <c r="F25" s="19">
        <f t="shared" si="13"/>
        <v>39.75</v>
      </c>
      <c r="G25" s="16">
        <f t="shared" si="14"/>
        <v>1580.0625</v>
      </c>
      <c r="H25" s="27">
        <f t="shared" si="0"/>
        <v>1047.2419635669451</v>
      </c>
      <c r="I25" s="28">
        <f t="shared" si="1"/>
        <v>1033.5199571375824</v>
      </c>
      <c r="J25" s="28">
        <f t="shared" si="2"/>
        <v>-91.480042862417577</v>
      </c>
      <c r="K25" s="28">
        <f t="shared" si="3"/>
        <v>91.480042862417577</v>
      </c>
      <c r="L25" s="25">
        <f t="shared" si="4"/>
        <v>8368.5982421097578</v>
      </c>
      <c r="M25" s="36">
        <f t="shared" si="5"/>
        <v>1121.0685960126655</v>
      </c>
      <c r="N25" s="37">
        <f t="shared" si="6"/>
        <v>14.332218994903268</v>
      </c>
      <c r="O25" s="37">
        <f t="shared" si="7"/>
        <v>1120.37481883843</v>
      </c>
      <c r="P25" s="37">
        <f t="shared" si="8"/>
        <v>-4.6251811615700262</v>
      </c>
      <c r="Q25" s="37">
        <f t="shared" si="9"/>
        <v>4.6251811615700262</v>
      </c>
      <c r="R25" s="34">
        <f t="shared" si="10"/>
        <v>21.392300777342257</v>
      </c>
    </row>
    <row r="26" spans="1:28" x14ac:dyDescent="0.2">
      <c r="A26" s="59" t="s">
        <v>22</v>
      </c>
      <c r="B26" s="10">
        <v>18</v>
      </c>
      <c r="C26" s="7">
        <v>1138</v>
      </c>
      <c r="D26" s="18">
        <f t="shared" si="11"/>
        <v>1100.5</v>
      </c>
      <c r="E26" s="19">
        <f t="shared" si="12"/>
        <v>-37.5</v>
      </c>
      <c r="F26" s="19">
        <f t="shared" si="13"/>
        <v>37.5</v>
      </c>
      <c r="G26" s="16">
        <f t="shared" si="14"/>
        <v>1406.25</v>
      </c>
      <c r="H26" s="27">
        <f t="shared" si="0"/>
        <v>1060.8556690319033</v>
      </c>
      <c r="I26" s="28">
        <f t="shared" si="1"/>
        <v>1047.2419635669451</v>
      </c>
      <c r="J26" s="28">
        <f t="shared" si="2"/>
        <v>-90.75803643305494</v>
      </c>
      <c r="K26" s="28">
        <f t="shared" si="3"/>
        <v>90.75803643305494</v>
      </c>
      <c r="L26" s="25">
        <f t="shared" si="4"/>
        <v>8237.0211771837276</v>
      </c>
      <c r="M26" s="36">
        <f t="shared" si="5"/>
        <v>1135.7906927564334</v>
      </c>
      <c r="N26" s="37">
        <f t="shared" si="6"/>
        <v>14.390700657232964</v>
      </c>
      <c r="O26" s="37">
        <f t="shared" si="7"/>
        <v>1135.4008150075688</v>
      </c>
      <c r="P26" s="37">
        <f t="shared" si="8"/>
        <v>-2.5991849924312191</v>
      </c>
      <c r="Q26" s="37">
        <f t="shared" si="9"/>
        <v>2.5991849924312191</v>
      </c>
      <c r="R26" s="34">
        <f t="shared" si="10"/>
        <v>6.7557626248796767</v>
      </c>
    </row>
    <row r="27" spans="1:28" x14ac:dyDescent="0.2">
      <c r="A27" s="59" t="s">
        <v>23</v>
      </c>
      <c r="B27" s="10">
        <v>19</v>
      </c>
      <c r="C27" s="7">
        <v>1152</v>
      </c>
      <c r="D27" s="18">
        <f t="shared" si="11"/>
        <v>1115.75</v>
      </c>
      <c r="E27" s="19">
        <f t="shared" si="12"/>
        <v>-36.25</v>
      </c>
      <c r="F27" s="19">
        <f t="shared" si="13"/>
        <v>36.25</v>
      </c>
      <c r="G27" s="16">
        <f t="shared" si="14"/>
        <v>1314.0625</v>
      </c>
      <c r="H27" s="27">
        <f t="shared" si="0"/>
        <v>1074.5273186771178</v>
      </c>
      <c r="I27" s="28">
        <f t="shared" si="1"/>
        <v>1060.8556690319033</v>
      </c>
      <c r="J27" s="28">
        <f t="shared" si="2"/>
        <v>-91.14433096809671</v>
      </c>
      <c r="K27" s="28">
        <f t="shared" si="3"/>
        <v>91.14433096809671</v>
      </c>
      <c r="L27" s="25">
        <f t="shared" si="4"/>
        <v>8307.2890676219522</v>
      </c>
      <c r="M27" s="36">
        <f t="shared" si="5"/>
        <v>1150.4541844016162</v>
      </c>
      <c r="N27" s="37">
        <f t="shared" si="6"/>
        <v>14.431619305425444</v>
      </c>
      <c r="O27" s="37">
        <f t="shared" si="7"/>
        <v>1150.1813934136662</v>
      </c>
      <c r="P27" s="37">
        <f t="shared" si="8"/>
        <v>-1.8186065863337717</v>
      </c>
      <c r="Q27" s="37">
        <f t="shared" si="9"/>
        <v>1.8186065863337717</v>
      </c>
      <c r="R27" s="34">
        <f t="shared" si="10"/>
        <v>3.3073299158565743</v>
      </c>
    </row>
    <row r="28" spans="1:28" x14ac:dyDescent="0.2">
      <c r="A28" s="59" t="s">
        <v>24</v>
      </c>
      <c r="B28" s="10">
        <v>20</v>
      </c>
      <c r="C28" s="7">
        <v>1168</v>
      </c>
      <c r="D28" s="18">
        <f t="shared" si="11"/>
        <v>1130.5</v>
      </c>
      <c r="E28" s="19">
        <f t="shared" si="12"/>
        <v>-37.5</v>
      </c>
      <c r="F28" s="19">
        <f t="shared" si="13"/>
        <v>37.5</v>
      </c>
      <c r="G28" s="16">
        <f t="shared" si="14"/>
        <v>1406.25</v>
      </c>
      <c r="H28" s="27">
        <f t="shared" si="0"/>
        <v>1088.5482208755502</v>
      </c>
      <c r="I28" s="28">
        <f t="shared" si="1"/>
        <v>1074.5273186771178</v>
      </c>
      <c r="J28" s="28">
        <f t="shared" si="2"/>
        <v>-93.472681322882181</v>
      </c>
      <c r="K28" s="28">
        <f t="shared" si="3"/>
        <v>93.472681322882181</v>
      </c>
      <c r="L28" s="25">
        <f t="shared" si="4"/>
        <v>8737.1421536890866</v>
      </c>
      <c r="M28" s="36">
        <f t="shared" si="5"/>
        <v>1165.3529331509856</v>
      </c>
      <c r="N28" s="37">
        <f t="shared" si="6"/>
        <v>14.501688722017033</v>
      </c>
      <c r="O28" s="37">
        <f t="shared" si="7"/>
        <v>1164.8858037070418</v>
      </c>
      <c r="P28" s="37">
        <f t="shared" si="8"/>
        <v>-3.1141962929582405</v>
      </c>
      <c r="Q28" s="37">
        <f t="shared" si="9"/>
        <v>3.1141962929582405</v>
      </c>
      <c r="R28" s="34">
        <f t="shared" si="10"/>
        <v>9.6982185510748469</v>
      </c>
    </row>
    <row r="29" spans="1:28" x14ac:dyDescent="0.2">
      <c r="A29" s="59" t="s">
        <v>25</v>
      </c>
      <c r="B29" s="10">
        <v>21</v>
      </c>
      <c r="C29" s="7">
        <v>1184</v>
      </c>
      <c r="D29" s="18">
        <f t="shared" si="11"/>
        <v>1145.75</v>
      </c>
      <c r="E29" s="19">
        <f t="shared" si="12"/>
        <v>-38.25</v>
      </c>
      <c r="F29" s="19">
        <f t="shared" si="13"/>
        <v>38.25</v>
      </c>
      <c r="G29" s="16">
        <f t="shared" si="14"/>
        <v>1463.0625</v>
      </c>
      <c r="H29" s="27">
        <f t="shared" si="0"/>
        <v>1102.8659877442176</v>
      </c>
      <c r="I29" s="28">
        <f t="shared" si="1"/>
        <v>1088.5482208755502</v>
      </c>
      <c r="J29" s="28">
        <f t="shared" si="2"/>
        <v>-95.451779124449786</v>
      </c>
      <c r="K29" s="28">
        <f t="shared" si="3"/>
        <v>95.451779124449786</v>
      </c>
      <c r="L29" s="25">
        <f t="shared" si="4"/>
        <v>9111.0421380227472</v>
      </c>
      <c r="M29" s="36">
        <f t="shared" si="5"/>
        <v>1180.4764285920521</v>
      </c>
      <c r="N29" s="37">
        <f t="shared" si="6"/>
        <v>14.594959729874461</v>
      </c>
      <c r="O29" s="37">
        <f t="shared" si="7"/>
        <v>1179.8546218730025</v>
      </c>
      <c r="P29" s="37">
        <f t="shared" si="8"/>
        <v>-4.145378126997457</v>
      </c>
      <c r="Q29" s="37">
        <f t="shared" si="9"/>
        <v>4.145378126997457</v>
      </c>
      <c r="R29" s="34">
        <f t="shared" si="10"/>
        <v>17.184159815788945</v>
      </c>
    </row>
    <row r="30" spans="1:28" x14ac:dyDescent="0.2">
      <c r="A30" s="59" t="s">
        <v>26</v>
      </c>
      <c r="B30" s="10">
        <v>22</v>
      </c>
      <c r="C30" s="7">
        <v>1202</v>
      </c>
      <c r="D30" s="18">
        <f t="shared" si="11"/>
        <v>1160.5</v>
      </c>
      <c r="E30" s="19">
        <f t="shared" si="12"/>
        <v>-41.5</v>
      </c>
      <c r="F30" s="19">
        <f t="shared" si="13"/>
        <v>41.5</v>
      </c>
      <c r="G30" s="16">
        <f t="shared" si="14"/>
        <v>1722.25</v>
      </c>
      <c r="H30" s="27">
        <f t="shared" si="0"/>
        <v>1117.736089582585</v>
      </c>
      <c r="I30" s="28">
        <f t="shared" si="1"/>
        <v>1102.8659877442176</v>
      </c>
      <c r="J30" s="28">
        <f t="shared" si="2"/>
        <v>-99.134012255782409</v>
      </c>
      <c r="K30" s="28">
        <f t="shared" si="3"/>
        <v>99.134012255782409</v>
      </c>
      <c r="L30" s="25">
        <f t="shared" si="4"/>
        <v>9827.5523859296172</v>
      </c>
      <c r="M30" s="36">
        <f t="shared" si="5"/>
        <v>1196.1106800736377</v>
      </c>
      <c r="N30" s="37">
        <f t="shared" si="6"/>
        <v>14.750853492631128</v>
      </c>
      <c r="O30" s="37">
        <f t="shared" si="7"/>
        <v>1195.0713883219266</v>
      </c>
      <c r="P30" s="37">
        <f t="shared" si="8"/>
        <v>-6.9286116780733664</v>
      </c>
      <c r="Q30" s="37">
        <f t="shared" si="9"/>
        <v>6.9286116780733664</v>
      </c>
      <c r="R30" s="34">
        <f t="shared" si="10"/>
        <v>48.005659785534633</v>
      </c>
    </row>
    <row r="31" spans="1:28" x14ac:dyDescent="0.2">
      <c r="A31" s="59" t="s">
        <v>27</v>
      </c>
      <c r="B31" s="10">
        <v>23</v>
      </c>
      <c r="C31" s="7">
        <v>1215</v>
      </c>
      <c r="D31" s="18">
        <f t="shared" si="11"/>
        <v>1176.5</v>
      </c>
      <c r="E31" s="19">
        <f t="shared" si="12"/>
        <v>-38.5</v>
      </c>
      <c r="F31" s="19">
        <f t="shared" si="13"/>
        <v>38.5</v>
      </c>
      <c r="G31" s="16">
        <f t="shared" si="14"/>
        <v>1482.25</v>
      </c>
      <c r="H31" s="27">
        <f t="shared" si="0"/>
        <v>1132.3256761451971</v>
      </c>
      <c r="I31" s="28">
        <f t="shared" si="1"/>
        <v>1117.736089582585</v>
      </c>
      <c r="J31" s="28">
        <f t="shared" si="2"/>
        <v>-97.263910417414991</v>
      </c>
      <c r="K31" s="28">
        <f t="shared" si="3"/>
        <v>97.263910417414991</v>
      </c>
      <c r="L31" s="25">
        <f t="shared" si="4"/>
        <v>9460.2682696869288</v>
      </c>
      <c r="M31" s="36">
        <f t="shared" si="5"/>
        <v>1211.4823035313286</v>
      </c>
      <c r="N31" s="37">
        <f t="shared" si="6"/>
        <v>14.843968987390097</v>
      </c>
      <c r="O31" s="37">
        <f t="shared" si="7"/>
        <v>1210.8615335662689</v>
      </c>
      <c r="P31" s="37">
        <f t="shared" si="8"/>
        <v>-4.1384664337310824</v>
      </c>
      <c r="Q31" s="37">
        <f t="shared" si="9"/>
        <v>4.1384664337310824</v>
      </c>
      <c r="R31" s="34">
        <f t="shared" si="10"/>
        <v>17.126904423118862</v>
      </c>
    </row>
    <row r="32" spans="1:28" x14ac:dyDescent="0.2">
      <c r="A32" s="59" t="s">
        <v>28</v>
      </c>
      <c r="B32" s="10">
        <v>24</v>
      </c>
      <c r="C32" s="7">
        <v>1231</v>
      </c>
      <c r="D32" s="18">
        <f t="shared" si="11"/>
        <v>1192.25</v>
      </c>
      <c r="E32" s="19">
        <f t="shared" si="12"/>
        <v>-38.75</v>
      </c>
      <c r="F32" s="19">
        <f t="shared" si="13"/>
        <v>38.75</v>
      </c>
      <c r="G32" s="16">
        <f t="shared" si="14"/>
        <v>1501.5625</v>
      </c>
      <c r="H32" s="27">
        <f t="shared" si="0"/>
        <v>1147.1268247234175</v>
      </c>
      <c r="I32" s="28">
        <f t="shared" si="1"/>
        <v>1132.3256761451971</v>
      </c>
      <c r="J32" s="28">
        <f t="shared" si="2"/>
        <v>-98.674323854802878</v>
      </c>
      <c r="K32" s="28">
        <f t="shared" si="3"/>
        <v>98.674323854802878</v>
      </c>
      <c r="L32" s="25">
        <f t="shared" si="4"/>
        <v>9736.6221882025202</v>
      </c>
      <c r="M32" s="36">
        <f t="shared" si="5"/>
        <v>1227.0273316409109</v>
      </c>
      <c r="N32" s="37">
        <f t="shared" si="6"/>
        <v>14.949127855718926</v>
      </c>
      <c r="O32" s="37">
        <f t="shared" si="7"/>
        <v>1226.3262725187187</v>
      </c>
      <c r="P32" s="37">
        <f t="shared" si="8"/>
        <v>-4.6737274812812757</v>
      </c>
      <c r="Q32" s="37">
        <f t="shared" si="9"/>
        <v>4.6737274812812757</v>
      </c>
      <c r="R32" s="34">
        <f t="shared" si="10"/>
        <v>21.843728569283819</v>
      </c>
    </row>
    <row r="33" spans="1:18" ht="17" thickBot="1" x14ac:dyDescent="0.25">
      <c r="A33" s="60" t="s">
        <v>29</v>
      </c>
      <c r="B33" s="11">
        <v>25</v>
      </c>
      <c r="C33" s="51">
        <v>1250</v>
      </c>
      <c r="D33" s="20">
        <f t="shared" si="11"/>
        <v>1208</v>
      </c>
      <c r="E33" s="21">
        <f t="shared" si="12"/>
        <v>-42</v>
      </c>
      <c r="F33" s="21">
        <f t="shared" si="13"/>
        <v>42</v>
      </c>
      <c r="G33" s="17">
        <f t="shared" si="14"/>
        <v>1764</v>
      </c>
      <c r="H33" s="29">
        <f t="shared" si="0"/>
        <v>1162.5578010149047</v>
      </c>
      <c r="I33" s="30">
        <f t="shared" si="1"/>
        <v>1147.1268247234175</v>
      </c>
      <c r="J33" s="30">
        <f t="shared" si="2"/>
        <v>-102.87317527658251</v>
      </c>
      <c r="K33" s="30">
        <f t="shared" si="3"/>
        <v>102.87317527658251</v>
      </c>
      <c r="L33" s="26">
        <f t="shared" si="4"/>
        <v>10582.890191486467</v>
      </c>
      <c r="M33" s="38">
        <f t="shared" si="5"/>
        <v>1243.1799905721352</v>
      </c>
      <c r="N33" s="39">
        <f t="shared" si="6"/>
        <v>15.129657517044736</v>
      </c>
      <c r="O33" s="39">
        <f t="shared" si="7"/>
        <v>1241.9764594966298</v>
      </c>
      <c r="P33" s="39">
        <f t="shared" si="8"/>
        <v>-8.0235405033702136</v>
      </c>
      <c r="Q33" s="39">
        <f t="shared" si="9"/>
        <v>8.0235405033702136</v>
      </c>
      <c r="R33" s="35">
        <f t="shared" si="10"/>
        <v>64.377202209222347</v>
      </c>
    </row>
    <row r="34" spans="1:18" x14ac:dyDescent="0.2">
      <c r="A34" s="59" t="s">
        <v>30</v>
      </c>
      <c r="B34" s="10">
        <v>26</v>
      </c>
      <c r="D34" s="18">
        <f>AVERAGE(C30:C33)</f>
        <v>1224.5</v>
      </c>
      <c r="E34" s="19"/>
      <c r="F34" s="19"/>
      <c r="G34" s="16"/>
      <c r="H34" s="27"/>
      <c r="I34" s="28">
        <f t="shared" si="1"/>
        <v>1162.5578010149047</v>
      </c>
      <c r="J34" s="28"/>
      <c r="K34" s="28"/>
      <c r="L34" s="25"/>
      <c r="M34" s="36"/>
      <c r="N34" s="37"/>
      <c r="O34" s="37">
        <f>M33+N33</f>
        <v>1258.30964808918</v>
      </c>
      <c r="P34" s="37"/>
      <c r="Q34" s="37"/>
      <c r="R34" s="34"/>
    </row>
    <row r="35" spans="1:18" x14ac:dyDescent="0.2">
      <c r="A35" s="59" t="s">
        <v>31</v>
      </c>
      <c r="B35" s="10">
        <v>27</v>
      </c>
      <c r="D35" s="18">
        <f>$D$34</f>
        <v>1224.5</v>
      </c>
      <c r="E35" s="19"/>
      <c r="F35" s="19"/>
      <c r="G35" s="16"/>
      <c r="H35" s="27"/>
      <c r="I35" s="28">
        <f>$I$34</f>
        <v>1162.5578010149047</v>
      </c>
      <c r="J35" s="28"/>
      <c r="K35" s="28"/>
      <c r="L35" s="25"/>
      <c r="M35" s="36"/>
      <c r="N35" s="37"/>
      <c r="O35" s="37">
        <f>O34+$N$33</f>
        <v>1273.4393056062247</v>
      </c>
      <c r="P35" s="37"/>
      <c r="Q35" s="37"/>
      <c r="R35" s="34"/>
    </row>
    <row r="36" spans="1:18" x14ac:dyDescent="0.2">
      <c r="A36" s="59" t="s">
        <v>32</v>
      </c>
      <c r="B36" s="10">
        <v>28</v>
      </c>
      <c r="D36" s="18">
        <f>$D$34</f>
        <v>1224.5</v>
      </c>
      <c r="E36" s="19"/>
      <c r="F36" s="19"/>
      <c r="G36" s="16"/>
      <c r="H36" s="27"/>
      <c r="I36" s="28">
        <f>$I$34</f>
        <v>1162.5578010149047</v>
      </c>
      <c r="J36" s="28"/>
      <c r="K36" s="28"/>
      <c r="L36" s="25"/>
      <c r="M36" s="36"/>
      <c r="N36" s="37"/>
      <c r="O36" s="37">
        <f>O35+$N$33</f>
        <v>1288.5689631232694</v>
      </c>
      <c r="P36" s="37"/>
      <c r="Q36" s="37"/>
      <c r="R36" s="34"/>
    </row>
    <row r="37" spans="1:18" x14ac:dyDescent="0.2">
      <c r="A37" s="59" t="s">
        <v>33</v>
      </c>
      <c r="B37" s="10">
        <v>29</v>
      </c>
      <c r="D37" s="18">
        <f>$D$34</f>
        <v>1224.5</v>
      </c>
      <c r="E37" s="19"/>
      <c r="F37" s="19"/>
      <c r="G37" s="16"/>
      <c r="H37" s="27"/>
      <c r="I37" s="28">
        <f>$I$34</f>
        <v>1162.5578010149047</v>
      </c>
      <c r="J37" s="28"/>
      <c r="K37" s="28"/>
      <c r="L37" s="25"/>
      <c r="M37" s="36"/>
      <c r="N37" s="37"/>
      <c r="O37" s="37">
        <f t="shared" ref="O36:O38" si="15">O36+$N$33</f>
        <v>1303.6986206403142</v>
      </c>
      <c r="P37" s="37"/>
      <c r="Q37" s="37"/>
      <c r="R37" s="34"/>
    </row>
    <row r="38" spans="1:18" ht="17" thickBot="1" x14ac:dyDescent="0.25">
      <c r="A38" s="60" t="s">
        <v>34</v>
      </c>
      <c r="B38" s="11">
        <v>30</v>
      </c>
      <c r="C38" s="1"/>
      <c r="D38" s="20">
        <f>$D$34</f>
        <v>1224.5</v>
      </c>
      <c r="E38" s="21"/>
      <c r="F38" s="21"/>
      <c r="G38" s="17"/>
      <c r="H38" s="29"/>
      <c r="I38" s="30">
        <f>$I$34</f>
        <v>1162.5578010149047</v>
      </c>
      <c r="J38" s="30"/>
      <c r="K38" s="30"/>
      <c r="L38" s="26"/>
      <c r="M38" s="38"/>
      <c r="N38" s="39"/>
      <c r="O38" s="39">
        <f t="shared" si="15"/>
        <v>1318.8282781573589</v>
      </c>
      <c r="P38" s="39"/>
      <c r="Q38" s="39"/>
      <c r="R38" s="35"/>
    </row>
    <row r="39" spans="1:18" x14ac:dyDescent="0.2">
      <c r="M39" s="55"/>
    </row>
    <row r="40" spans="1:18" x14ac:dyDescent="0.2">
      <c r="D40" s="56" t="s">
        <v>138</v>
      </c>
      <c r="H40" s="56" t="s">
        <v>139</v>
      </c>
      <c r="M40" s="56" t="s">
        <v>137</v>
      </c>
    </row>
  </sheetData>
  <mergeCells count="11">
    <mergeCell ref="A5:C5"/>
    <mergeCell ref="A6:C6"/>
    <mergeCell ref="D5:G5"/>
    <mergeCell ref="D6:G6"/>
    <mergeCell ref="H5:L5"/>
    <mergeCell ref="H6:L6"/>
    <mergeCell ref="M3:R3"/>
    <mergeCell ref="H3:L3"/>
    <mergeCell ref="D3:G3"/>
    <mergeCell ref="M5:R5"/>
    <mergeCell ref="M6:R6"/>
  </mergeCells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44F22-5594-4345-A178-7587DC9B850E}">
  <dimension ref="A1:H40"/>
  <sheetViews>
    <sheetView workbookViewId="0"/>
  </sheetViews>
  <sheetFormatPr baseColWidth="10" defaultRowHeight="16" x14ac:dyDescent="0.2"/>
  <cols>
    <col min="4" max="8" width="10.83203125" style="4"/>
  </cols>
  <sheetData>
    <row r="1" spans="1:8" x14ac:dyDescent="0.2">
      <c r="A1" s="42" t="s">
        <v>141</v>
      </c>
    </row>
    <row r="2" spans="1:8" ht="17" thickBot="1" x14ac:dyDescent="0.25"/>
    <row r="3" spans="1:8" ht="17" thickBot="1" x14ac:dyDescent="0.25">
      <c r="A3" s="2"/>
      <c r="B3" s="3"/>
      <c r="C3" s="3"/>
      <c r="D3" s="85" t="s">
        <v>41</v>
      </c>
      <c r="E3" s="86"/>
      <c r="F3" s="86"/>
      <c r="G3" s="86"/>
      <c r="H3" s="87"/>
    </row>
    <row r="4" spans="1:8" x14ac:dyDescent="0.2">
      <c r="A4" s="2"/>
      <c r="B4" s="3"/>
      <c r="C4" s="3"/>
      <c r="D4" s="22" t="s">
        <v>42</v>
      </c>
      <c r="E4" s="57">
        <v>1</v>
      </c>
      <c r="F4" s="23"/>
      <c r="G4" s="23"/>
      <c r="H4" s="24"/>
    </row>
    <row r="5" spans="1:8" x14ac:dyDescent="0.2">
      <c r="A5" s="97" t="s">
        <v>0</v>
      </c>
      <c r="B5" s="98"/>
      <c r="C5" s="99"/>
      <c r="D5" s="109">
        <f>AVERAGE(G9:G33)</f>
        <v>14.52</v>
      </c>
      <c r="E5" s="110"/>
      <c r="F5" s="110"/>
      <c r="G5" s="110"/>
      <c r="H5" s="111"/>
    </row>
    <row r="6" spans="1:8" ht="17" thickBot="1" x14ac:dyDescent="0.25">
      <c r="A6" s="100" t="s">
        <v>1</v>
      </c>
      <c r="B6" s="101"/>
      <c r="C6" s="102"/>
      <c r="D6" s="112">
        <f>AVERAGE(H9:H33)</f>
        <v>216.84</v>
      </c>
      <c r="E6" s="113"/>
      <c r="F6" s="113"/>
      <c r="G6" s="113"/>
      <c r="H6" s="114"/>
    </row>
    <row r="7" spans="1:8" x14ac:dyDescent="0.2">
      <c r="A7" s="63" t="s">
        <v>2</v>
      </c>
      <c r="B7" s="64" t="s">
        <v>3</v>
      </c>
      <c r="C7" s="65" t="s">
        <v>4</v>
      </c>
      <c r="D7" s="71" t="s">
        <v>43</v>
      </c>
      <c r="E7" s="72" t="s">
        <v>37</v>
      </c>
      <c r="F7" s="72" t="s">
        <v>38</v>
      </c>
      <c r="G7" s="72" t="s">
        <v>39</v>
      </c>
      <c r="H7" s="73" t="s">
        <v>40</v>
      </c>
    </row>
    <row r="8" spans="1:8" x14ac:dyDescent="0.2">
      <c r="A8" s="59" t="s">
        <v>136</v>
      </c>
      <c r="B8" s="10">
        <v>0</v>
      </c>
      <c r="C8" s="5"/>
      <c r="D8" s="27">
        <f>AVERAGE(C9:C11)</f>
        <v>913</v>
      </c>
      <c r="E8" s="28"/>
      <c r="F8" s="28"/>
      <c r="G8" s="28"/>
      <c r="H8" s="25"/>
    </row>
    <row r="9" spans="1:8" x14ac:dyDescent="0.2">
      <c r="A9" s="59" t="s">
        <v>5</v>
      </c>
      <c r="B9" s="10">
        <v>1</v>
      </c>
      <c r="C9" s="7">
        <v>900</v>
      </c>
      <c r="D9" s="27">
        <f t="shared" ref="D9:D33" si="0">$E$4*C9+(1-$E$4)*D8</f>
        <v>900</v>
      </c>
      <c r="E9" s="28">
        <f>D8</f>
        <v>913</v>
      </c>
      <c r="F9" s="28">
        <f t="shared" ref="F9:F33" si="1">E9-C9</f>
        <v>13</v>
      </c>
      <c r="G9" s="28">
        <f>ABS(F9)</f>
        <v>13</v>
      </c>
      <c r="H9" s="25">
        <f>F9*F9</f>
        <v>169</v>
      </c>
    </row>
    <row r="10" spans="1:8" x14ac:dyDescent="0.2">
      <c r="A10" s="59" t="s">
        <v>6</v>
      </c>
      <c r="B10" s="10">
        <v>2</v>
      </c>
      <c r="C10" s="7">
        <v>913</v>
      </c>
      <c r="D10" s="27">
        <f t="shared" si="0"/>
        <v>913</v>
      </c>
      <c r="E10" s="28">
        <f t="shared" ref="E10:E34" si="2">D9</f>
        <v>900</v>
      </c>
      <c r="F10" s="28">
        <f t="shared" si="1"/>
        <v>-13</v>
      </c>
      <c r="G10" s="28">
        <f t="shared" ref="G10:G33" si="3">ABS(F10)</f>
        <v>13</v>
      </c>
      <c r="H10" s="25">
        <f t="shared" ref="H10:H33" si="4">F10*F10</f>
        <v>169</v>
      </c>
    </row>
    <row r="11" spans="1:8" x14ac:dyDescent="0.2">
      <c r="A11" s="59" t="s">
        <v>7</v>
      </c>
      <c r="B11" s="10">
        <v>3</v>
      </c>
      <c r="C11" s="7">
        <v>926</v>
      </c>
      <c r="D11" s="27">
        <f t="shared" si="0"/>
        <v>926</v>
      </c>
      <c r="E11" s="28">
        <f t="shared" si="2"/>
        <v>913</v>
      </c>
      <c r="F11" s="28">
        <f t="shared" si="1"/>
        <v>-13</v>
      </c>
      <c r="G11" s="28">
        <f t="shared" si="3"/>
        <v>13</v>
      </c>
      <c r="H11" s="25">
        <f t="shared" si="4"/>
        <v>169</v>
      </c>
    </row>
    <row r="12" spans="1:8" x14ac:dyDescent="0.2">
      <c r="A12" s="59" t="s">
        <v>8</v>
      </c>
      <c r="B12" s="10">
        <v>4</v>
      </c>
      <c r="C12" s="7">
        <v>935</v>
      </c>
      <c r="D12" s="27">
        <f t="shared" si="0"/>
        <v>935</v>
      </c>
      <c r="E12" s="28">
        <f t="shared" si="2"/>
        <v>926</v>
      </c>
      <c r="F12" s="28">
        <f t="shared" si="1"/>
        <v>-9</v>
      </c>
      <c r="G12" s="28">
        <f t="shared" si="3"/>
        <v>9</v>
      </c>
      <c r="H12" s="25">
        <f t="shared" si="4"/>
        <v>81</v>
      </c>
    </row>
    <row r="13" spans="1:8" x14ac:dyDescent="0.2">
      <c r="A13" s="59" t="s">
        <v>9</v>
      </c>
      <c r="B13" s="10">
        <v>5</v>
      </c>
      <c r="C13" s="7">
        <v>948</v>
      </c>
      <c r="D13" s="27">
        <f t="shared" si="0"/>
        <v>948</v>
      </c>
      <c r="E13" s="28">
        <f t="shared" si="2"/>
        <v>935</v>
      </c>
      <c r="F13" s="28">
        <f t="shared" si="1"/>
        <v>-13</v>
      </c>
      <c r="G13" s="28">
        <f t="shared" si="3"/>
        <v>13</v>
      </c>
      <c r="H13" s="25">
        <f t="shared" si="4"/>
        <v>169</v>
      </c>
    </row>
    <row r="14" spans="1:8" x14ac:dyDescent="0.2">
      <c r="A14" s="59" t="s">
        <v>10</v>
      </c>
      <c r="B14" s="10">
        <v>6</v>
      </c>
      <c r="C14" s="7">
        <v>960</v>
      </c>
      <c r="D14" s="27">
        <f t="shared" si="0"/>
        <v>960</v>
      </c>
      <c r="E14" s="28">
        <f t="shared" si="2"/>
        <v>948</v>
      </c>
      <c r="F14" s="28">
        <f t="shared" si="1"/>
        <v>-12</v>
      </c>
      <c r="G14" s="28">
        <f t="shared" si="3"/>
        <v>12</v>
      </c>
      <c r="H14" s="25">
        <f t="shared" si="4"/>
        <v>144</v>
      </c>
    </row>
    <row r="15" spans="1:8" x14ac:dyDescent="0.2">
      <c r="A15" s="59" t="s">
        <v>11</v>
      </c>
      <c r="B15" s="10">
        <v>7</v>
      </c>
      <c r="C15" s="7">
        <v>978</v>
      </c>
      <c r="D15" s="27">
        <f t="shared" si="0"/>
        <v>978</v>
      </c>
      <c r="E15" s="28">
        <f t="shared" si="2"/>
        <v>960</v>
      </c>
      <c r="F15" s="28">
        <f t="shared" si="1"/>
        <v>-18</v>
      </c>
      <c r="G15" s="28">
        <f t="shared" si="3"/>
        <v>18</v>
      </c>
      <c r="H15" s="25">
        <f t="shared" si="4"/>
        <v>324</v>
      </c>
    </row>
    <row r="16" spans="1:8" x14ac:dyDescent="0.2">
      <c r="A16" s="59" t="s">
        <v>12</v>
      </c>
      <c r="B16" s="10">
        <v>8</v>
      </c>
      <c r="C16" s="7">
        <v>989</v>
      </c>
      <c r="D16" s="27">
        <f t="shared" si="0"/>
        <v>989</v>
      </c>
      <c r="E16" s="28">
        <f t="shared" si="2"/>
        <v>978</v>
      </c>
      <c r="F16" s="28">
        <f t="shared" si="1"/>
        <v>-11</v>
      </c>
      <c r="G16" s="28">
        <f t="shared" si="3"/>
        <v>11</v>
      </c>
      <c r="H16" s="25">
        <f t="shared" si="4"/>
        <v>121</v>
      </c>
    </row>
    <row r="17" spans="1:8" x14ac:dyDescent="0.2">
      <c r="A17" s="59" t="s">
        <v>13</v>
      </c>
      <c r="B17" s="10">
        <v>9</v>
      </c>
      <c r="C17" s="7">
        <v>1002</v>
      </c>
      <c r="D17" s="27">
        <f t="shared" si="0"/>
        <v>1002</v>
      </c>
      <c r="E17" s="28">
        <f t="shared" si="2"/>
        <v>989</v>
      </c>
      <c r="F17" s="28">
        <f t="shared" si="1"/>
        <v>-13</v>
      </c>
      <c r="G17" s="28">
        <f t="shared" si="3"/>
        <v>13</v>
      </c>
      <c r="H17" s="25">
        <f t="shared" si="4"/>
        <v>169</v>
      </c>
    </row>
    <row r="18" spans="1:8" x14ac:dyDescent="0.2">
      <c r="A18" s="59" t="s">
        <v>14</v>
      </c>
      <c r="B18" s="10">
        <v>10</v>
      </c>
      <c r="C18" s="7">
        <v>1018</v>
      </c>
      <c r="D18" s="27">
        <f t="shared" si="0"/>
        <v>1018</v>
      </c>
      <c r="E18" s="28">
        <f t="shared" si="2"/>
        <v>1002</v>
      </c>
      <c r="F18" s="28">
        <f t="shared" si="1"/>
        <v>-16</v>
      </c>
      <c r="G18" s="28">
        <f t="shared" si="3"/>
        <v>16</v>
      </c>
      <c r="H18" s="25">
        <f t="shared" si="4"/>
        <v>256</v>
      </c>
    </row>
    <row r="19" spans="1:8" x14ac:dyDescent="0.2">
      <c r="A19" s="59" t="s">
        <v>15</v>
      </c>
      <c r="B19" s="10">
        <v>11</v>
      </c>
      <c r="C19" s="7">
        <v>1033</v>
      </c>
      <c r="D19" s="27">
        <f t="shared" si="0"/>
        <v>1033</v>
      </c>
      <c r="E19" s="28">
        <f t="shared" si="2"/>
        <v>1018</v>
      </c>
      <c r="F19" s="28">
        <f t="shared" si="1"/>
        <v>-15</v>
      </c>
      <c r="G19" s="28">
        <f t="shared" si="3"/>
        <v>15</v>
      </c>
      <c r="H19" s="25">
        <f t="shared" si="4"/>
        <v>225</v>
      </c>
    </row>
    <row r="20" spans="1:8" x14ac:dyDescent="0.2">
      <c r="A20" s="59" t="s">
        <v>16</v>
      </c>
      <c r="B20" s="10">
        <v>12</v>
      </c>
      <c r="C20" s="7">
        <v>1046</v>
      </c>
      <c r="D20" s="27">
        <f t="shared" si="0"/>
        <v>1046</v>
      </c>
      <c r="E20" s="28">
        <f t="shared" si="2"/>
        <v>1033</v>
      </c>
      <c r="F20" s="28">
        <f t="shared" si="1"/>
        <v>-13</v>
      </c>
      <c r="G20" s="28">
        <f t="shared" si="3"/>
        <v>13</v>
      </c>
      <c r="H20" s="25">
        <f t="shared" si="4"/>
        <v>169</v>
      </c>
    </row>
    <row r="21" spans="1:8" x14ac:dyDescent="0.2">
      <c r="A21" s="59" t="s">
        <v>17</v>
      </c>
      <c r="B21" s="10">
        <v>13</v>
      </c>
      <c r="C21" s="7">
        <v>1064</v>
      </c>
      <c r="D21" s="27">
        <f t="shared" si="0"/>
        <v>1064</v>
      </c>
      <c r="E21" s="28">
        <f t="shared" si="2"/>
        <v>1046</v>
      </c>
      <c r="F21" s="28">
        <f t="shared" si="1"/>
        <v>-18</v>
      </c>
      <c r="G21" s="28">
        <f t="shared" si="3"/>
        <v>18</v>
      </c>
      <c r="H21" s="25">
        <f t="shared" si="4"/>
        <v>324</v>
      </c>
    </row>
    <row r="22" spans="1:8" x14ac:dyDescent="0.2">
      <c r="A22" s="59" t="s">
        <v>18</v>
      </c>
      <c r="B22" s="10">
        <v>14</v>
      </c>
      <c r="C22" s="7">
        <v>1077</v>
      </c>
      <c r="D22" s="27">
        <f t="shared" si="0"/>
        <v>1077</v>
      </c>
      <c r="E22" s="28">
        <f t="shared" si="2"/>
        <v>1064</v>
      </c>
      <c r="F22" s="28">
        <f t="shared" si="1"/>
        <v>-13</v>
      </c>
      <c r="G22" s="28">
        <f t="shared" si="3"/>
        <v>13</v>
      </c>
      <c r="H22" s="25">
        <f t="shared" si="4"/>
        <v>169</v>
      </c>
    </row>
    <row r="23" spans="1:8" x14ac:dyDescent="0.2">
      <c r="A23" s="59" t="s">
        <v>19</v>
      </c>
      <c r="B23" s="10">
        <v>15</v>
      </c>
      <c r="C23" s="7">
        <v>1093</v>
      </c>
      <c r="D23" s="27">
        <f t="shared" si="0"/>
        <v>1093</v>
      </c>
      <c r="E23" s="28">
        <f t="shared" si="2"/>
        <v>1077</v>
      </c>
      <c r="F23" s="28">
        <f t="shared" si="1"/>
        <v>-16</v>
      </c>
      <c r="G23" s="28">
        <f t="shared" si="3"/>
        <v>16</v>
      </c>
      <c r="H23" s="25">
        <f t="shared" si="4"/>
        <v>256</v>
      </c>
    </row>
    <row r="24" spans="1:8" x14ac:dyDescent="0.2">
      <c r="A24" s="59" t="s">
        <v>20</v>
      </c>
      <c r="B24" s="10">
        <v>16</v>
      </c>
      <c r="C24" s="7">
        <v>1107</v>
      </c>
      <c r="D24" s="27">
        <f t="shared" si="0"/>
        <v>1107</v>
      </c>
      <c r="E24" s="28">
        <f t="shared" si="2"/>
        <v>1093</v>
      </c>
      <c r="F24" s="28">
        <f t="shared" si="1"/>
        <v>-14</v>
      </c>
      <c r="G24" s="28">
        <f t="shared" si="3"/>
        <v>14</v>
      </c>
      <c r="H24" s="25">
        <f t="shared" si="4"/>
        <v>196</v>
      </c>
    </row>
    <row r="25" spans="1:8" x14ac:dyDescent="0.2">
      <c r="A25" s="59" t="s">
        <v>21</v>
      </c>
      <c r="B25" s="10">
        <v>17</v>
      </c>
      <c r="C25" s="7">
        <v>1125</v>
      </c>
      <c r="D25" s="27">
        <f t="shared" si="0"/>
        <v>1125</v>
      </c>
      <c r="E25" s="28">
        <f t="shared" si="2"/>
        <v>1107</v>
      </c>
      <c r="F25" s="28">
        <f t="shared" si="1"/>
        <v>-18</v>
      </c>
      <c r="G25" s="28">
        <f t="shared" si="3"/>
        <v>18</v>
      </c>
      <c r="H25" s="25">
        <f t="shared" si="4"/>
        <v>324</v>
      </c>
    </row>
    <row r="26" spans="1:8" x14ac:dyDescent="0.2">
      <c r="A26" s="59" t="s">
        <v>22</v>
      </c>
      <c r="B26" s="10">
        <v>18</v>
      </c>
      <c r="C26" s="7">
        <v>1138</v>
      </c>
      <c r="D26" s="27">
        <f t="shared" si="0"/>
        <v>1138</v>
      </c>
      <c r="E26" s="28">
        <f t="shared" si="2"/>
        <v>1125</v>
      </c>
      <c r="F26" s="28">
        <f t="shared" si="1"/>
        <v>-13</v>
      </c>
      <c r="G26" s="28">
        <f t="shared" si="3"/>
        <v>13</v>
      </c>
      <c r="H26" s="25">
        <f t="shared" si="4"/>
        <v>169</v>
      </c>
    </row>
    <row r="27" spans="1:8" x14ac:dyDescent="0.2">
      <c r="A27" s="59" t="s">
        <v>23</v>
      </c>
      <c r="B27" s="10">
        <v>19</v>
      </c>
      <c r="C27" s="7">
        <v>1152</v>
      </c>
      <c r="D27" s="27">
        <f t="shared" si="0"/>
        <v>1152</v>
      </c>
      <c r="E27" s="28">
        <f t="shared" si="2"/>
        <v>1138</v>
      </c>
      <c r="F27" s="28">
        <f t="shared" si="1"/>
        <v>-14</v>
      </c>
      <c r="G27" s="28">
        <f t="shared" si="3"/>
        <v>14</v>
      </c>
      <c r="H27" s="25">
        <f t="shared" si="4"/>
        <v>196</v>
      </c>
    </row>
    <row r="28" spans="1:8" x14ac:dyDescent="0.2">
      <c r="A28" s="59" t="s">
        <v>24</v>
      </c>
      <c r="B28" s="10">
        <v>20</v>
      </c>
      <c r="C28" s="7">
        <v>1168</v>
      </c>
      <c r="D28" s="27">
        <f t="shared" si="0"/>
        <v>1168</v>
      </c>
      <c r="E28" s="28">
        <f t="shared" si="2"/>
        <v>1152</v>
      </c>
      <c r="F28" s="28">
        <f t="shared" si="1"/>
        <v>-16</v>
      </c>
      <c r="G28" s="28">
        <f t="shared" si="3"/>
        <v>16</v>
      </c>
      <c r="H28" s="25">
        <f t="shared" si="4"/>
        <v>256</v>
      </c>
    </row>
    <row r="29" spans="1:8" x14ac:dyDescent="0.2">
      <c r="A29" s="59" t="s">
        <v>25</v>
      </c>
      <c r="B29" s="10">
        <v>21</v>
      </c>
      <c r="C29" s="7">
        <v>1184</v>
      </c>
      <c r="D29" s="27">
        <f t="shared" si="0"/>
        <v>1184</v>
      </c>
      <c r="E29" s="28">
        <f t="shared" si="2"/>
        <v>1168</v>
      </c>
      <c r="F29" s="28">
        <f t="shared" si="1"/>
        <v>-16</v>
      </c>
      <c r="G29" s="28">
        <f t="shared" si="3"/>
        <v>16</v>
      </c>
      <c r="H29" s="25">
        <f t="shared" si="4"/>
        <v>256</v>
      </c>
    </row>
    <row r="30" spans="1:8" x14ac:dyDescent="0.2">
      <c r="A30" s="59" t="s">
        <v>26</v>
      </c>
      <c r="B30" s="10">
        <v>22</v>
      </c>
      <c r="C30" s="7">
        <v>1202</v>
      </c>
      <c r="D30" s="27">
        <f t="shared" si="0"/>
        <v>1202</v>
      </c>
      <c r="E30" s="28">
        <f t="shared" si="2"/>
        <v>1184</v>
      </c>
      <c r="F30" s="28">
        <f t="shared" si="1"/>
        <v>-18</v>
      </c>
      <c r="G30" s="28">
        <f t="shared" si="3"/>
        <v>18</v>
      </c>
      <c r="H30" s="25">
        <f t="shared" si="4"/>
        <v>324</v>
      </c>
    </row>
    <row r="31" spans="1:8" x14ac:dyDescent="0.2">
      <c r="A31" s="59" t="s">
        <v>27</v>
      </c>
      <c r="B31" s="10">
        <v>23</v>
      </c>
      <c r="C31" s="7">
        <v>1215</v>
      </c>
      <c r="D31" s="27">
        <f t="shared" si="0"/>
        <v>1215</v>
      </c>
      <c r="E31" s="28">
        <f t="shared" si="2"/>
        <v>1202</v>
      </c>
      <c r="F31" s="28">
        <f t="shared" si="1"/>
        <v>-13</v>
      </c>
      <c r="G31" s="28">
        <f t="shared" si="3"/>
        <v>13</v>
      </c>
      <c r="H31" s="25">
        <f t="shared" si="4"/>
        <v>169</v>
      </c>
    </row>
    <row r="32" spans="1:8" x14ac:dyDescent="0.2">
      <c r="A32" s="59" t="s">
        <v>28</v>
      </c>
      <c r="B32" s="10">
        <v>24</v>
      </c>
      <c r="C32" s="7">
        <v>1231</v>
      </c>
      <c r="D32" s="27">
        <f t="shared" si="0"/>
        <v>1231</v>
      </c>
      <c r="E32" s="28">
        <f t="shared" si="2"/>
        <v>1215</v>
      </c>
      <c r="F32" s="28">
        <f t="shared" si="1"/>
        <v>-16</v>
      </c>
      <c r="G32" s="28">
        <f t="shared" si="3"/>
        <v>16</v>
      </c>
      <c r="H32" s="25">
        <f t="shared" si="4"/>
        <v>256</v>
      </c>
    </row>
    <row r="33" spans="1:8" ht="17" thickBot="1" x14ac:dyDescent="0.25">
      <c r="A33" s="60" t="s">
        <v>29</v>
      </c>
      <c r="B33" s="11">
        <v>25</v>
      </c>
      <c r="C33" s="51">
        <v>1250</v>
      </c>
      <c r="D33" s="29">
        <f t="shared" si="0"/>
        <v>1250</v>
      </c>
      <c r="E33" s="30">
        <f t="shared" si="2"/>
        <v>1231</v>
      </c>
      <c r="F33" s="30">
        <f t="shared" si="1"/>
        <v>-19</v>
      </c>
      <c r="G33" s="30">
        <f t="shared" si="3"/>
        <v>19</v>
      </c>
      <c r="H33" s="26">
        <f t="shared" si="4"/>
        <v>361</v>
      </c>
    </row>
    <row r="34" spans="1:8" x14ac:dyDescent="0.2">
      <c r="A34" s="59" t="s">
        <v>30</v>
      </c>
      <c r="B34" s="10">
        <v>26</v>
      </c>
      <c r="C34" s="5"/>
      <c r="D34" s="27"/>
      <c r="E34" s="28">
        <f t="shared" si="2"/>
        <v>1250</v>
      </c>
      <c r="F34" s="28"/>
      <c r="G34" s="28"/>
      <c r="H34" s="25"/>
    </row>
    <row r="35" spans="1:8" x14ac:dyDescent="0.2">
      <c r="A35" s="59" t="s">
        <v>31</v>
      </c>
      <c r="B35" s="10">
        <v>27</v>
      </c>
      <c r="C35" s="5"/>
      <c r="D35" s="27"/>
      <c r="E35" s="28">
        <f>$E$34</f>
        <v>1250</v>
      </c>
      <c r="F35" s="28"/>
      <c r="G35" s="28"/>
      <c r="H35" s="25"/>
    </row>
    <row r="36" spans="1:8" x14ac:dyDescent="0.2">
      <c r="A36" s="59" t="s">
        <v>32</v>
      </c>
      <c r="B36" s="10">
        <v>28</v>
      </c>
      <c r="C36" s="5"/>
      <c r="D36" s="27"/>
      <c r="E36" s="28">
        <f>$E$34</f>
        <v>1250</v>
      </c>
      <c r="F36" s="28"/>
      <c r="G36" s="28"/>
      <c r="H36" s="25"/>
    </row>
    <row r="37" spans="1:8" x14ac:dyDescent="0.2">
      <c r="A37" s="59" t="s">
        <v>33</v>
      </c>
      <c r="B37" s="10">
        <v>29</v>
      </c>
      <c r="C37" s="5"/>
      <c r="D37" s="27"/>
      <c r="E37" s="28">
        <f>$E$34</f>
        <v>1250</v>
      </c>
      <c r="F37" s="28"/>
      <c r="G37" s="28"/>
      <c r="H37" s="25"/>
    </row>
    <row r="38" spans="1:8" ht="17" thickBot="1" x14ac:dyDescent="0.25">
      <c r="A38" s="60" t="s">
        <v>34</v>
      </c>
      <c r="B38" s="11">
        <v>30</v>
      </c>
      <c r="C38" s="1"/>
      <c r="D38" s="29"/>
      <c r="E38" s="30">
        <f>$E$34</f>
        <v>1250</v>
      </c>
      <c r="F38" s="30"/>
      <c r="G38" s="30"/>
      <c r="H38" s="26"/>
    </row>
    <row r="40" spans="1:8" x14ac:dyDescent="0.2">
      <c r="A40" s="42" t="s">
        <v>140</v>
      </c>
    </row>
  </sheetData>
  <mergeCells count="5">
    <mergeCell ref="D3:H3"/>
    <mergeCell ref="D5:H5"/>
    <mergeCell ref="D6:H6"/>
    <mergeCell ref="A5:C5"/>
    <mergeCell ref="A6:C6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3D437-D368-6444-B7CC-F5636D0B34E4}">
  <dimension ref="A1:S40"/>
  <sheetViews>
    <sheetView workbookViewId="0"/>
  </sheetViews>
  <sheetFormatPr baseColWidth="10" defaultRowHeight="16" x14ac:dyDescent="0.2"/>
  <cols>
    <col min="4" max="9" width="10.83203125" style="4"/>
  </cols>
  <sheetData>
    <row r="1" spans="1:16" x14ac:dyDescent="0.2">
      <c r="A1" s="42" t="s">
        <v>141</v>
      </c>
    </row>
    <row r="2" spans="1:16" ht="17" thickBot="1" x14ac:dyDescent="0.25"/>
    <row r="3" spans="1:16" ht="17" thickBot="1" x14ac:dyDescent="0.25">
      <c r="A3" s="2"/>
      <c r="B3" s="3"/>
      <c r="C3" s="3"/>
      <c r="D3" s="82" t="s">
        <v>45</v>
      </c>
      <c r="E3" s="83"/>
      <c r="F3" s="83"/>
      <c r="G3" s="83"/>
      <c r="H3" s="83"/>
      <c r="I3" s="84"/>
      <c r="K3" t="s">
        <v>47</v>
      </c>
    </row>
    <row r="4" spans="1:16" ht="17" thickBot="1" x14ac:dyDescent="0.25">
      <c r="A4" s="2"/>
      <c r="B4" s="3"/>
      <c r="C4" s="3"/>
      <c r="D4" s="31" t="s">
        <v>42</v>
      </c>
      <c r="E4" s="32">
        <v>0.89114602158048273</v>
      </c>
      <c r="F4" s="32" t="s">
        <v>46</v>
      </c>
      <c r="G4" s="32">
        <v>0</v>
      </c>
      <c r="H4" s="32"/>
      <c r="I4" s="33"/>
    </row>
    <row r="5" spans="1:16" x14ac:dyDescent="0.2">
      <c r="A5" s="97" t="s">
        <v>0</v>
      </c>
      <c r="B5" s="98"/>
      <c r="C5" s="99"/>
      <c r="D5" s="91">
        <f>AVERAGE(H8:H33)</f>
        <v>2.3698249549181583</v>
      </c>
      <c r="E5" s="92"/>
      <c r="F5" s="92"/>
      <c r="G5" s="92"/>
      <c r="H5" s="92"/>
      <c r="I5" s="93"/>
      <c r="K5" s="81" t="s">
        <v>48</v>
      </c>
      <c r="L5" s="81"/>
    </row>
    <row r="6" spans="1:16" ht="17" thickBot="1" x14ac:dyDescent="0.25">
      <c r="A6" s="100" t="s">
        <v>1</v>
      </c>
      <c r="B6" s="101"/>
      <c r="C6" s="102"/>
      <c r="D6" s="94">
        <f>AVERAGE(I8:I33)</f>
        <v>9.4510445633339284</v>
      </c>
      <c r="E6" s="95"/>
      <c r="F6" s="95"/>
      <c r="G6" s="95"/>
      <c r="H6" s="95"/>
      <c r="I6" s="96"/>
      <c r="K6" t="s">
        <v>49</v>
      </c>
      <c r="L6">
        <v>0.99917157521007693</v>
      </c>
    </row>
    <row r="7" spans="1:16" x14ac:dyDescent="0.2">
      <c r="A7" s="63" t="s">
        <v>2</v>
      </c>
      <c r="B7" s="64" t="s">
        <v>3</v>
      </c>
      <c r="C7" s="65" t="s">
        <v>4</v>
      </c>
      <c r="D7" s="74" t="s">
        <v>43</v>
      </c>
      <c r="E7" s="75" t="s">
        <v>44</v>
      </c>
      <c r="F7" s="75" t="s">
        <v>37</v>
      </c>
      <c r="G7" s="75" t="s">
        <v>38</v>
      </c>
      <c r="H7" s="75" t="s">
        <v>39</v>
      </c>
      <c r="I7" s="76" t="s">
        <v>40</v>
      </c>
      <c r="K7" t="s">
        <v>50</v>
      </c>
      <c r="L7">
        <v>0.99834383670778637</v>
      </c>
    </row>
    <row r="8" spans="1:16" x14ac:dyDescent="0.2">
      <c r="A8" s="59" t="s">
        <v>136</v>
      </c>
      <c r="B8" s="10">
        <v>0</v>
      </c>
      <c r="C8" s="5"/>
      <c r="D8" s="36">
        <f>L19</f>
        <v>875.82</v>
      </c>
      <c r="E8" s="37">
        <f>L20</f>
        <v>14.641538461538461</v>
      </c>
      <c r="F8" s="37"/>
      <c r="G8" s="37"/>
      <c r="H8" s="37"/>
      <c r="I8" s="34"/>
      <c r="K8" t="s">
        <v>51</v>
      </c>
      <c r="L8">
        <v>0.99827182960812488</v>
      </c>
    </row>
    <row r="9" spans="1:16" x14ac:dyDescent="0.2">
      <c r="A9" s="59" t="s">
        <v>5</v>
      </c>
      <c r="B9" s="10">
        <v>1</v>
      </c>
      <c r="C9" s="7">
        <v>900</v>
      </c>
      <c r="D9" s="36">
        <f t="shared" ref="D9:D33" si="0">$E$4*C9+(1-$E$4)*(D8+E8)</f>
        <v>898.96170051353693</v>
      </c>
      <c r="E9" s="37">
        <f>$G$4*(D9-D8)+(1-$G$4)*E8</f>
        <v>14.641538461538461</v>
      </c>
      <c r="F9" s="37">
        <f>D8+E8</f>
        <v>890.46153846153857</v>
      </c>
      <c r="G9" s="37">
        <f t="shared" ref="G9:G33" si="1">F9-C9</f>
        <v>-9.5384615384614335</v>
      </c>
      <c r="H9" s="37">
        <f>ABS(G9)</f>
        <v>9.5384615384614335</v>
      </c>
      <c r="I9" s="34">
        <f>G9*G9</f>
        <v>90.982248520708055</v>
      </c>
      <c r="K9" t="s">
        <v>52</v>
      </c>
      <c r="L9">
        <v>4.4833844120210324</v>
      </c>
    </row>
    <row r="10" spans="1:16" ht="17" thickBot="1" x14ac:dyDescent="0.25">
      <c r="A10" s="59" t="s">
        <v>6</v>
      </c>
      <c r="B10" s="10">
        <v>2</v>
      </c>
      <c r="C10" s="7">
        <v>913</v>
      </c>
      <c r="D10" s="36">
        <f t="shared" si="0"/>
        <v>913.06566496237463</v>
      </c>
      <c r="E10" s="37">
        <f t="shared" ref="E10:E33" si="2">$G$4*(D10-D9)+(1-$G$4)*E9</f>
        <v>14.641538461538461</v>
      </c>
      <c r="F10" s="37">
        <f t="shared" ref="F10:F34" si="3">D9+E9</f>
        <v>913.60323897507544</v>
      </c>
      <c r="G10" s="37">
        <f t="shared" si="1"/>
        <v>0.60323897507544189</v>
      </c>
      <c r="H10" s="37">
        <f t="shared" ref="H10:H33" si="4">ABS(G10)</f>
        <v>0.60323897507544189</v>
      </c>
      <c r="I10" s="34">
        <f t="shared" ref="I10:I33" si="5">G10*G10</f>
        <v>0.36389726105006959</v>
      </c>
      <c r="K10" s="79" t="s">
        <v>53</v>
      </c>
      <c r="L10" s="79">
        <v>25</v>
      </c>
    </row>
    <row r="11" spans="1:16" x14ac:dyDescent="0.2">
      <c r="A11" s="59" t="s">
        <v>7</v>
      </c>
      <c r="B11" s="10">
        <v>3</v>
      </c>
      <c r="C11" s="7">
        <v>926</v>
      </c>
      <c r="D11" s="36">
        <f t="shared" si="0"/>
        <v>926.18583588466436</v>
      </c>
      <c r="E11" s="37">
        <f t="shared" si="2"/>
        <v>14.641538461538461</v>
      </c>
      <c r="F11" s="37">
        <f t="shared" si="3"/>
        <v>927.70720342391314</v>
      </c>
      <c r="G11" s="37">
        <f t="shared" si="1"/>
        <v>1.7072034239131426</v>
      </c>
      <c r="H11" s="37">
        <f t="shared" si="4"/>
        <v>1.7072034239131426</v>
      </c>
      <c r="I11" s="34">
        <f t="shared" si="5"/>
        <v>2.9145435306207572</v>
      </c>
    </row>
    <row r="12" spans="1:16" ht="17" thickBot="1" x14ac:dyDescent="0.25">
      <c r="A12" s="59" t="s">
        <v>8</v>
      </c>
      <c r="B12" s="10">
        <v>4</v>
      </c>
      <c r="C12" s="7">
        <v>935</v>
      </c>
      <c r="D12" s="36">
        <f t="shared" si="0"/>
        <v>935.63433288132399</v>
      </c>
      <c r="E12" s="37">
        <f t="shared" si="2"/>
        <v>14.641538461538461</v>
      </c>
      <c r="F12" s="37">
        <f t="shared" si="3"/>
        <v>940.82737434620287</v>
      </c>
      <c r="G12" s="37">
        <f t="shared" si="1"/>
        <v>5.8273743462028733</v>
      </c>
      <c r="H12" s="37">
        <f t="shared" si="4"/>
        <v>5.8273743462028733</v>
      </c>
      <c r="I12" s="34">
        <f t="shared" si="5"/>
        <v>33.958291770783369</v>
      </c>
      <c r="K12" t="s">
        <v>54</v>
      </c>
    </row>
    <row r="13" spans="1:16" x14ac:dyDescent="0.2">
      <c r="A13" s="59" t="s">
        <v>9</v>
      </c>
      <c r="B13" s="10">
        <v>5</v>
      </c>
      <c r="C13" s="7">
        <v>948</v>
      </c>
      <c r="D13" s="36">
        <f t="shared" si="0"/>
        <v>948.24773765004159</v>
      </c>
      <c r="E13" s="37">
        <f t="shared" si="2"/>
        <v>14.641538461538461</v>
      </c>
      <c r="F13" s="37">
        <f t="shared" si="3"/>
        <v>950.2758713428625</v>
      </c>
      <c r="G13" s="37">
        <f t="shared" si="1"/>
        <v>2.2758713428625015</v>
      </c>
      <c r="H13" s="37">
        <f t="shared" si="4"/>
        <v>2.2758713428625015</v>
      </c>
      <c r="I13" s="34">
        <f t="shared" si="5"/>
        <v>5.1795903692627654</v>
      </c>
      <c r="K13" s="80"/>
      <c r="L13" s="80" t="s">
        <v>59</v>
      </c>
      <c r="M13" s="80" t="s">
        <v>60</v>
      </c>
      <c r="N13" s="80" t="s">
        <v>61</v>
      </c>
      <c r="O13" s="80" t="s">
        <v>62</v>
      </c>
      <c r="P13" s="80" t="s">
        <v>63</v>
      </c>
    </row>
    <row r="14" spans="1:16" x14ac:dyDescent="0.2">
      <c r="A14" s="59" t="s">
        <v>10</v>
      </c>
      <c r="B14" s="10">
        <v>6</v>
      </c>
      <c r="C14" s="7">
        <v>960</v>
      </c>
      <c r="D14" s="36">
        <f t="shared" si="0"/>
        <v>960.31450919949793</v>
      </c>
      <c r="E14" s="37">
        <f t="shared" si="2"/>
        <v>14.641538461538461</v>
      </c>
      <c r="F14" s="37">
        <f t="shared" si="3"/>
        <v>962.8892761115801</v>
      </c>
      <c r="G14" s="37">
        <f t="shared" si="1"/>
        <v>2.8892761115801022</v>
      </c>
      <c r="H14" s="37">
        <f t="shared" si="4"/>
        <v>2.8892761115801022</v>
      </c>
      <c r="I14" s="34">
        <f t="shared" si="5"/>
        <v>8.3479164489474353</v>
      </c>
      <c r="K14" t="s">
        <v>55</v>
      </c>
      <c r="L14">
        <v>1</v>
      </c>
      <c r="M14">
        <v>278687.04307692306</v>
      </c>
      <c r="N14">
        <v>278687.04307692306</v>
      </c>
      <c r="O14">
        <v>13864.519490459423</v>
      </c>
      <c r="P14">
        <v>1.7233537287021056E-33</v>
      </c>
    </row>
    <row r="15" spans="1:16" x14ac:dyDescent="0.2">
      <c r="A15" s="59" t="s">
        <v>11</v>
      </c>
      <c r="B15" s="10">
        <v>7</v>
      </c>
      <c r="C15" s="7">
        <v>978</v>
      </c>
      <c r="D15" s="36">
        <f t="shared" si="0"/>
        <v>977.6686536777845</v>
      </c>
      <c r="E15" s="37">
        <f t="shared" si="2"/>
        <v>14.641538461538461</v>
      </c>
      <c r="F15" s="37">
        <f t="shared" si="3"/>
        <v>974.95604766103645</v>
      </c>
      <c r="G15" s="37">
        <f t="shared" si="1"/>
        <v>-3.0439523389635497</v>
      </c>
      <c r="H15" s="37">
        <f t="shared" si="4"/>
        <v>3.0439523389635497</v>
      </c>
      <c r="I15" s="34">
        <f t="shared" si="5"/>
        <v>9.2656458418816641</v>
      </c>
      <c r="K15" t="s">
        <v>56</v>
      </c>
      <c r="L15">
        <v>23</v>
      </c>
      <c r="M15">
        <v>462.3169230769231</v>
      </c>
      <c r="N15">
        <v>20.10073578595318</v>
      </c>
    </row>
    <row r="16" spans="1:16" ht="17" thickBot="1" x14ac:dyDescent="0.25">
      <c r="A16" s="59" t="s">
        <v>12</v>
      </c>
      <c r="B16" s="10">
        <v>8</v>
      </c>
      <c r="C16" s="7">
        <v>989</v>
      </c>
      <c r="D16" s="36">
        <f t="shared" si="0"/>
        <v>989.36032758369834</v>
      </c>
      <c r="E16" s="37">
        <f t="shared" si="2"/>
        <v>14.641538461538461</v>
      </c>
      <c r="F16" s="37">
        <f t="shared" si="3"/>
        <v>992.31019213932302</v>
      </c>
      <c r="G16" s="37">
        <f t="shared" si="1"/>
        <v>3.3101921393230214</v>
      </c>
      <c r="H16" s="37">
        <f t="shared" si="4"/>
        <v>3.3101921393230214</v>
      </c>
      <c r="I16" s="34">
        <f t="shared" si="5"/>
        <v>10.957371999235921</v>
      </c>
      <c r="K16" s="79" t="s">
        <v>57</v>
      </c>
      <c r="L16" s="79">
        <v>24</v>
      </c>
      <c r="M16" s="79">
        <v>279149.36</v>
      </c>
      <c r="N16" s="79"/>
      <c r="O16" s="79"/>
      <c r="P16" s="79"/>
    </row>
    <row r="17" spans="1:19" ht="17" thickBot="1" x14ac:dyDescent="0.25">
      <c r="A17" s="59" t="s">
        <v>13</v>
      </c>
      <c r="B17" s="10">
        <v>9</v>
      </c>
      <c r="C17" s="7">
        <v>1002</v>
      </c>
      <c r="D17" s="36">
        <f t="shared" si="0"/>
        <v>1002.2179110832869</v>
      </c>
      <c r="E17" s="37">
        <f t="shared" si="2"/>
        <v>14.641538461538461</v>
      </c>
      <c r="F17" s="37">
        <f t="shared" si="3"/>
        <v>1004.0018660452369</v>
      </c>
      <c r="G17" s="37">
        <f t="shared" si="1"/>
        <v>2.0018660452368522</v>
      </c>
      <c r="H17" s="37">
        <f t="shared" si="4"/>
        <v>2.0018660452368522</v>
      </c>
      <c r="I17" s="34">
        <f t="shared" si="5"/>
        <v>4.0074676630722346</v>
      </c>
    </row>
    <row r="18" spans="1:19" x14ac:dyDescent="0.2">
      <c r="A18" s="59" t="s">
        <v>14</v>
      </c>
      <c r="B18" s="10">
        <v>10</v>
      </c>
      <c r="C18" s="7">
        <v>1018</v>
      </c>
      <c r="D18" s="36">
        <f t="shared" si="0"/>
        <v>1017.875846545366</v>
      </c>
      <c r="E18" s="37">
        <f t="shared" si="2"/>
        <v>14.641538461538461</v>
      </c>
      <c r="F18" s="37">
        <f t="shared" si="3"/>
        <v>1016.8594495448255</v>
      </c>
      <c r="G18" s="37">
        <f t="shared" si="1"/>
        <v>-1.140550455174548</v>
      </c>
      <c r="H18" s="37">
        <f t="shared" si="4"/>
        <v>1.140550455174548</v>
      </c>
      <c r="I18" s="34">
        <f t="shared" si="5"/>
        <v>1.3008553407988686</v>
      </c>
      <c r="K18" s="80"/>
      <c r="L18" s="80" t="s">
        <v>64</v>
      </c>
      <c r="M18" s="80" t="s">
        <v>52</v>
      </c>
      <c r="N18" s="80" t="s">
        <v>65</v>
      </c>
      <c r="O18" s="80" t="s">
        <v>66</v>
      </c>
      <c r="P18" s="80" t="s">
        <v>67</v>
      </c>
      <c r="Q18" s="80" t="s">
        <v>68</v>
      </c>
      <c r="R18" s="80" t="s">
        <v>69</v>
      </c>
      <c r="S18" s="80" t="s">
        <v>70</v>
      </c>
    </row>
    <row r="19" spans="1:19" x14ac:dyDescent="0.2">
      <c r="A19" s="59" t="s">
        <v>15</v>
      </c>
      <c r="B19" s="10">
        <v>11</v>
      </c>
      <c r="C19" s="7">
        <v>1033</v>
      </c>
      <c r="D19" s="36">
        <f t="shared" si="0"/>
        <v>1032.9474654379567</v>
      </c>
      <c r="E19" s="37">
        <f t="shared" si="2"/>
        <v>14.641538461538461</v>
      </c>
      <c r="F19" s="37">
        <f t="shared" si="3"/>
        <v>1032.5173850069045</v>
      </c>
      <c r="G19" s="37">
        <f t="shared" si="1"/>
        <v>-0.48261499309546707</v>
      </c>
      <c r="H19" s="37">
        <f t="shared" si="4"/>
        <v>0.48261499309546707</v>
      </c>
      <c r="I19" s="34">
        <f t="shared" si="5"/>
        <v>0.23291723156053773</v>
      </c>
      <c r="K19" t="s">
        <v>58</v>
      </c>
      <c r="L19">
        <v>875.82</v>
      </c>
      <c r="M19">
        <v>1.8485467491010448</v>
      </c>
      <c r="N19">
        <v>473.78839643948123</v>
      </c>
      <c r="O19">
        <v>2.1741737538158639E-47</v>
      </c>
      <c r="P19">
        <v>871.99598969925682</v>
      </c>
      <c r="Q19">
        <v>879.64401030074328</v>
      </c>
      <c r="R19">
        <v>871.99598969925682</v>
      </c>
      <c r="S19">
        <v>879.64401030074328</v>
      </c>
    </row>
    <row r="20" spans="1:19" ht="17" thickBot="1" x14ac:dyDescent="0.25">
      <c r="A20" s="59" t="s">
        <v>16</v>
      </c>
      <c r="B20" s="10">
        <v>12</v>
      </c>
      <c r="C20" s="7">
        <v>1046</v>
      </c>
      <c r="D20" s="36">
        <f t="shared" si="0"/>
        <v>1046.1729693961843</v>
      </c>
      <c r="E20" s="37">
        <f t="shared" si="2"/>
        <v>14.641538461538461</v>
      </c>
      <c r="F20" s="37">
        <f t="shared" si="3"/>
        <v>1047.5890038994951</v>
      </c>
      <c r="G20" s="37">
        <f t="shared" si="1"/>
        <v>1.5890038994950828</v>
      </c>
      <c r="H20" s="37">
        <f t="shared" si="4"/>
        <v>1.5890038994950828</v>
      </c>
      <c r="I20" s="34">
        <f t="shared" si="5"/>
        <v>2.524933392610579</v>
      </c>
      <c r="K20" s="79" t="s">
        <v>71</v>
      </c>
      <c r="L20" s="79">
        <v>14.641538461538461</v>
      </c>
      <c r="M20" s="79">
        <v>0.12434671065506002</v>
      </c>
      <c r="N20" s="79">
        <v>117.74769420442772</v>
      </c>
      <c r="O20" s="79">
        <v>1.7233537287021056E-33</v>
      </c>
      <c r="P20" s="79">
        <v>14.384307692211296</v>
      </c>
      <c r="Q20" s="79">
        <v>14.898769230865627</v>
      </c>
      <c r="R20" s="79">
        <v>14.384307692211296</v>
      </c>
      <c r="S20" s="79">
        <v>14.898769230865627</v>
      </c>
    </row>
    <row r="21" spans="1:19" x14ac:dyDescent="0.2">
      <c r="A21" s="59" t="s">
        <v>17</v>
      </c>
      <c r="B21" s="10">
        <v>13</v>
      </c>
      <c r="C21" s="7">
        <v>1064</v>
      </c>
      <c r="D21" s="36">
        <f t="shared" si="0"/>
        <v>1063.6532465070891</v>
      </c>
      <c r="E21" s="37">
        <f t="shared" si="2"/>
        <v>14.641538461538461</v>
      </c>
      <c r="F21" s="37">
        <f t="shared" si="3"/>
        <v>1060.8145078577227</v>
      </c>
      <c r="G21" s="37">
        <f t="shared" si="1"/>
        <v>-3.1854921422773259</v>
      </c>
      <c r="H21" s="37">
        <f t="shared" si="4"/>
        <v>3.1854921422773259</v>
      </c>
      <c r="I21" s="34">
        <f t="shared" si="5"/>
        <v>10.147360188510588</v>
      </c>
    </row>
    <row r="22" spans="1:19" x14ac:dyDescent="0.2">
      <c r="A22" s="59" t="s">
        <v>18</v>
      </c>
      <c r="B22" s="10">
        <v>14</v>
      </c>
      <c r="C22" s="7">
        <v>1077</v>
      </c>
      <c r="D22" s="36">
        <f t="shared" si="0"/>
        <v>1077.140942495033</v>
      </c>
      <c r="E22" s="37">
        <f t="shared" si="2"/>
        <v>14.641538461538461</v>
      </c>
      <c r="F22" s="37">
        <f t="shared" si="3"/>
        <v>1078.2947849686275</v>
      </c>
      <c r="G22" s="37">
        <f t="shared" si="1"/>
        <v>1.2947849686274822</v>
      </c>
      <c r="H22" s="37">
        <f t="shared" si="4"/>
        <v>1.2947849686274822</v>
      </c>
      <c r="I22" s="34">
        <f t="shared" si="5"/>
        <v>1.67646811498367</v>
      </c>
    </row>
    <row r="23" spans="1:19" x14ac:dyDescent="0.2">
      <c r="A23" s="59" t="s">
        <v>19</v>
      </c>
      <c r="B23" s="10">
        <v>15</v>
      </c>
      <c r="C23" s="7">
        <v>1093</v>
      </c>
      <c r="D23" s="36">
        <f t="shared" si="0"/>
        <v>1092.8674682083213</v>
      </c>
      <c r="E23" s="37">
        <f t="shared" si="2"/>
        <v>14.641538461538461</v>
      </c>
      <c r="F23" s="37">
        <f t="shared" si="3"/>
        <v>1091.7824809565714</v>
      </c>
      <c r="G23" s="37">
        <f t="shared" si="1"/>
        <v>-1.2175190434286378</v>
      </c>
      <c r="H23" s="37">
        <f t="shared" si="4"/>
        <v>1.2175190434286378</v>
      </c>
      <c r="I23" s="34">
        <f t="shared" si="5"/>
        <v>1.4823526211113853</v>
      </c>
    </row>
    <row r="24" spans="1:19" x14ac:dyDescent="0.2">
      <c r="A24" s="59" t="s">
        <v>20</v>
      </c>
      <c r="B24" s="10">
        <v>16</v>
      </c>
      <c r="C24" s="7">
        <v>1107</v>
      </c>
      <c r="D24" s="36">
        <f t="shared" si="0"/>
        <v>1107.0554074010563</v>
      </c>
      <c r="E24" s="37">
        <f t="shared" si="2"/>
        <v>14.641538461538461</v>
      </c>
      <c r="F24" s="37">
        <f t="shared" si="3"/>
        <v>1107.5090066698597</v>
      </c>
      <c r="G24" s="37">
        <f t="shared" si="1"/>
        <v>0.50900666985967291</v>
      </c>
      <c r="H24" s="37">
        <f t="shared" si="4"/>
        <v>0.50900666985967291</v>
      </c>
      <c r="I24" s="34">
        <f t="shared" si="5"/>
        <v>0.25908778996163406</v>
      </c>
    </row>
    <row r="25" spans="1:19" x14ac:dyDescent="0.2">
      <c r="A25" s="59" t="s">
        <v>21</v>
      </c>
      <c r="B25" s="10">
        <v>17</v>
      </c>
      <c r="C25" s="7">
        <v>1125</v>
      </c>
      <c r="D25" s="36">
        <f t="shared" si="0"/>
        <v>1124.6404494162084</v>
      </c>
      <c r="E25" s="37">
        <f t="shared" si="2"/>
        <v>14.641538461538461</v>
      </c>
      <c r="F25" s="37">
        <f t="shared" si="3"/>
        <v>1121.6969458625947</v>
      </c>
      <c r="G25" s="37">
        <f t="shared" si="1"/>
        <v>-3.3030541374052973</v>
      </c>
      <c r="H25" s="37">
        <f t="shared" si="4"/>
        <v>3.3030541374052973</v>
      </c>
      <c r="I25" s="34">
        <f t="shared" si="5"/>
        <v>10.910166634630253</v>
      </c>
    </row>
    <row r="26" spans="1:19" x14ac:dyDescent="0.2">
      <c r="A26" s="59" t="s">
        <v>22</v>
      </c>
      <c r="B26" s="10">
        <v>18</v>
      </c>
      <c r="C26" s="7">
        <v>1138</v>
      </c>
      <c r="D26" s="36">
        <f t="shared" si="0"/>
        <v>1138.1395494807782</v>
      </c>
      <c r="E26" s="37">
        <f t="shared" si="2"/>
        <v>14.641538461538461</v>
      </c>
      <c r="F26" s="37">
        <f t="shared" si="3"/>
        <v>1139.2819878777468</v>
      </c>
      <c r="G26" s="37">
        <f t="shared" si="1"/>
        <v>1.2819878777468148</v>
      </c>
      <c r="H26" s="37">
        <f t="shared" si="4"/>
        <v>1.2819878777468148</v>
      </c>
      <c r="I26" s="34">
        <f t="shared" si="5"/>
        <v>1.6434929186897822</v>
      </c>
    </row>
    <row r="27" spans="1:19" x14ac:dyDescent="0.2">
      <c r="A27" s="59" t="s">
        <v>23</v>
      </c>
      <c r="B27" s="10">
        <v>19</v>
      </c>
      <c r="C27" s="7">
        <v>1152</v>
      </c>
      <c r="D27" s="36">
        <f t="shared" si="0"/>
        <v>1152.0850245300167</v>
      </c>
      <c r="E27" s="37">
        <f t="shared" si="2"/>
        <v>14.641538461538461</v>
      </c>
      <c r="F27" s="37">
        <f t="shared" si="3"/>
        <v>1152.7810879423166</v>
      </c>
      <c r="G27" s="37">
        <f t="shared" si="1"/>
        <v>0.78108794231661705</v>
      </c>
      <c r="H27" s="37">
        <f t="shared" si="4"/>
        <v>0.78108794231661705</v>
      </c>
      <c r="I27" s="34">
        <f t="shared" si="5"/>
        <v>0.61009837363240693</v>
      </c>
    </row>
    <row r="28" spans="1:19" x14ac:dyDescent="0.2">
      <c r="A28" s="59" t="s">
        <v>24</v>
      </c>
      <c r="B28" s="10">
        <v>20</v>
      </c>
      <c r="C28" s="7">
        <v>1168</v>
      </c>
      <c r="D28" s="36">
        <f t="shared" si="0"/>
        <v>1167.861381315364</v>
      </c>
      <c r="E28" s="37">
        <f t="shared" si="2"/>
        <v>14.641538461538461</v>
      </c>
      <c r="F28" s="37">
        <f t="shared" si="3"/>
        <v>1166.7265629915551</v>
      </c>
      <c r="G28" s="37">
        <f t="shared" si="1"/>
        <v>-1.2734370084449438</v>
      </c>
      <c r="H28" s="37">
        <f t="shared" si="4"/>
        <v>1.2734370084449438</v>
      </c>
      <c r="I28" s="34">
        <f t="shared" si="5"/>
        <v>1.6216418144772078</v>
      </c>
    </row>
    <row r="29" spans="1:19" x14ac:dyDescent="0.2">
      <c r="A29" s="59" t="s">
        <v>25</v>
      </c>
      <c r="B29" s="10">
        <v>21</v>
      </c>
      <c r="C29" s="7">
        <v>1184</v>
      </c>
      <c r="D29" s="36">
        <f t="shared" si="0"/>
        <v>1183.8370368617025</v>
      </c>
      <c r="E29" s="37">
        <f t="shared" si="2"/>
        <v>14.641538461538461</v>
      </c>
      <c r="F29" s="37">
        <f t="shared" si="3"/>
        <v>1182.5029197769024</v>
      </c>
      <c r="G29" s="37">
        <f t="shared" si="1"/>
        <v>-1.4970802230975551</v>
      </c>
      <c r="H29" s="37">
        <f t="shared" si="4"/>
        <v>1.4970802230975551</v>
      </c>
      <c r="I29" s="34">
        <f t="shared" si="5"/>
        <v>2.2412491943898254</v>
      </c>
    </row>
    <row r="30" spans="1:19" x14ac:dyDescent="0.2">
      <c r="A30" s="59" t="s">
        <v>26</v>
      </c>
      <c r="B30" s="10">
        <v>22</v>
      </c>
      <c r="C30" s="7">
        <v>1202</v>
      </c>
      <c r="D30" s="36">
        <f t="shared" si="0"/>
        <v>1201.6166789142301</v>
      </c>
      <c r="E30" s="37">
        <f t="shared" si="2"/>
        <v>14.641538461538461</v>
      </c>
      <c r="F30" s="37">
        <f t="shared" si="3"/>
        <v>1198.4785753232409</v>
      </c>
      <c r="G30" s="37">
        <f t="shared" si="1"/>
        <v>-3.5214246767591248</v>
      </c>
      <c r="H30" s="37">
        <f t="shared" si="4"/>
        <v>3.5214246767591248</v>
      </c>
      <c r="I30" s="34">
        <f t="shared" si="5"/>
        <v>12.400431754088107</v>
      </c>
    </row>
    <row r="31" spans="1:19" x14ac:dyDescent="0.2">
      <c r="A31" s="59" t="s">
        <v>27</v>
      </c>
      <c r="B31" s="10">
        <v>23</v>
      </c>
      <c r="C31" s="7">
        <v>1215</v>
      </c>
      <c r="D31" s="36">
        <f t="shared" si="0"/>
        <v>1215.1369619670691</v>
      </c>
      <c r="E31" s="37">
        <f t="shared" si="2"/>
        <v>14.641538461538461</v>
      </c>
      <c r="F31" s="37">
        <f t="shared" si="3"/>
        <v>1216.2582173757685</v>
      </c>
      <c r="G31" s="37">
        <f t="shared" si="1"/>
        <v>1.2582173757684814</v>
      </c>
      <c r="H31" s="37">
        <f t="shared" si="4"/>
        <v>1.2582173757684814</v>
      </c>
      <c r="I31" s="34">
        <f t="shared" si="5"/>
        <v>1.5831109646857238</v>
      </c>
    </row>
    <row r="32" spans="1:19" x14ac:dyDescent="0.2">
      <c r="A32" s="59" t="s">
        <v>28</v>
      </c>
      <c r="B32" s="10">
        <v>24</v>
      </c>
      <c r="C32" s="7">
        <v>1231</v>
      </c>
      <c r="D32" s="36">
        <f t="shared" si="0"/>
        <v>1230.8670349120162</v>
      </c>
      <c r="E32" s="37">
        <f t="shared" si="2"/>
        <v>14.641538461538461</v>
      </c>
      <c r="F32" s="37">
        <f t="shared" si="3"/>
        <v>1229.7785004286075</v>
      </c>
      <c r="G32" s="37">
        <f t="shared" si="1"/>
        <v>-1.2214995713925418</v>
      </c>
      <c r="H32" s="37">
        <f t="shared" si="4"/>
        <v>1.2214995713925418</v>
      </c>
      <c r="I32" s="34">
        <f t="shared" si="5"/>
        <v>1.4920612029121634</v>
      </c>
    </row>
    <row r="33" spans="1:9" ht="17" thickBot="1" x14ac:dyDescent="0.25">
      <c r="A33" s="60" t="s">
        <v>29</v>
      </c>
      <c r="B33" s="11">
        <v>25</v>
      </c>
      <c r="C33" s="51">
        <v>1250</v>
      </c>
      <c r="D33" s="38">
        <f t="shared" si="0"/>
        <v>1249.511090342932</v>
      </c>
      <c r="E33" s="39">
        <f t="shared" si="2"/>
        <v>14.641538461538461</v>
      </c>
      <c r="F33" s="39">
        <f t="shared" si="3"/>
        <v>1245.5085733735546</v>
      </c>
      <c r="G33" s="39">
        <f t="shared" si="1"/>
        <v>-4.4914266264454454</v>
      </c>
      <c r="H33" s="39">
        <f t="shared" si="4"/>
        <v>4.4914266264454454</v>
      </c>
      <c r="I33" s="35">
        <f t="shared" si="5"/>
        <v>20.172913140743116</v>
      </c>
    </row>
    <row r="34" spans="1:9" x14ac:dyDescent="0.2">
      <c r="A34" s="59" t="s">
        <v>30</v>
      </c>
      <c r="B34" s="10">
        <v>26</v>
      </c>
      <c r="C34" s="5"/>
      <c r="D34" s="36"/>
      <c r="E34" s="37"/>
      <c r="F34" s="37">
        <f t="shared" si="3"/>
        <v>1264.1526288044704</v>
      </c>
      <c r="G34" s="37"/>
      <c r="H34" s="37"/>
      <c r="I34" s="34"/>
    </row>
    <row r="35" spans="1:9" x14ac:dyDescent="0.2">
      <c r="A35" s="59" t="s">
        <v>31</v>
      </c>
      <c r="B35" s="10">
        <v>27</v>
      </c>
      <c r="C35" s="5"/>
      <c r="D35" s="36"/>
      <c r="E35" s="37"/>
      <c r="F35" s="37">
        <f>$E$33+F34</f>
        <v>1278.7941672660088</v>
      </c>
      <c r="G35" s="37"/>
      <c r="H35" s="37"/>
      <c r="I35" s="34"/>
    </row>
    <row r="36" spans="1:9" x14ac:dyDescent="0.2">
      <c r="A36" s="59" t="s">
        <v>32</v>
      </c>
      <c r="B36" s="10">
        <v>28</v>
      </c>
      <c r="C36" s="5"/>
      <c r="D36" s="36"/>
      <c r="E36" s="37"/>
      <c r="F36" s="37">
        <f>$E$33+F35</f>
        <v>1293.4357057275472</v>
      </c>
      <c r="G36" s="37"/>
      <c r="H36" s="37"/>
      <c r="I36" s="34"/>
    </row>
    <row r="37" spans="1:9" x14ac:dyDescent="0.2">
      <c r="A37" s="59" t="s">
        <v>33</v>
      </c>
      <c r="B37" s="10">
        <v>29</v>
      </c>
      <c r="C37" s="5"/>
      <c r="D37" s="36"/>
      <c r="E37" s="37"/>
      <c r="F37" s="37">
        <f>$E$33+F36</f>
        <v>1308.0772441890856</v>
      </c>
      <c r="G37" s="37"/>
      <c r="H37" s="37"/>
      <c r="I37" s="34"/>
    </row>
    <row r="38" spans="1:9" ht="17" thickBot="1" x14ac:dyDescent="0.25">
      <c r="A38" s="60" t="s">
        <v>34</v>
      </c>
      <c r="B38" s="11">
        <v>30</v>
      </c>
      <c r="C38" s="1"/>
      <c r="D38" s="38"/>
      <c r="E38" s="39"/>
      <c r="F38" s="39">
        <f t="shared" ref="F36:F38" si="6">$E$33+F37</f>
        <v>1322.718782650624</v>
      </c>
      <c r="G38" s="39"/>
      <c r="H38" s="39"/>
      <c r="I38" s="35"/>
    </row>
    <row r="40" spans="1:9" x14ac:dyDescent="0.2">
      <c r="A40" s="42" t="s">
        <v>140</v>
      </c>
    </row>
  </sheetData>
  <mergeCells count="5">
    <mergeCell ref="A5:C5"/>
    <mergeCell ref="A6:C6"/>
    <mergeCell ref="D3:I3"/>
    <mergeCell ref="D5:I5"/>
    <mergeCell ref="D6:I6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19F96-E5A2-DC45-A562-ABE89EF5E99A}">
  <dimension ref="A1:AA65"/>
  <sheetViews>
    <sheetView workbookViewId="0"/>
  </sheetViews>
  <sheetFormatPr baseColWidth="10" defaultRowHeight="16" x14ac:dyDescent="0.2"/>
  <cols>
    <col min="1" max="1" width="12" style="5" bestFit="1" customWidth="1"/>
    <col min="2" max="2" width="10.83203125" style="5"/>
    <col min="3" max="3" width="10.83203125" style="7"/>
    <col min="4" max="5" width="10.83203125" style="5"/>
    <col min="6" max="17" width="10.83203125" style="6"/>
    <col min="18" max="18" width="10.83203125" style="5"/>
    <col min="19" max="27" width="10.83203125" style="42"/>
    <col min="28" max="16384" width="10.83203125" style="5"/>
  </cols>
  <sheetData>
    <row r="1" spans="1:20" x14ac:dyDescent="0.2">
      <c r="A1" s="42" t="s">
        <v>142</v>
      </c>
    </row>
    <row r="2" spans="1:20" ht="17" thickBot="1" x14ac:dyDescent="0.25"/>
    <row r="3" spans="1:20" ht="17" thickBot="1" x14ac:dyDescent="0.25">
      <c r="A3" s="44" t="s">
        <v>130</v>
      </c>
      <c r="B3" s="43">
        <v>4</v>
      </c>
    </row>
    <row r="4" spans="1:20" x14ac:dyDescent="0.2">
      <c r="A4" s="8" t="s">
        <v>42</v>
      </c>
      <c r="B4" s="40">
        <v>0.15</v>
      </c>
      <c r="D4" s="44" t="s">
        <v>0</v>
      </c>
      <c r="E4" s="54">
        <f>AVERAGE(P10:P61)</f>
        <v>229.60961494333526</v>
      </c>
    </row>
    <row r="5" spans="1:20" ht="17" thickBot="1" x14ac:dyDescent="0.25">
      <c r="A5" s="8" t="s">
        <v>46</v>
      </c>
      <c r="B5" s="40">
        <v>0.15</v>
      </c>
      <c r="D5" s="9" t="s">
        <v>1</v>
      </c>
      <c r="E5" s="50">
        <f>AVERAGE(Q10:Q61)</f>
        <v>82904.758500252312</v>
      </c>
    </row>
    <row r="6" spans="1:20" ht="17" thickBot="1" x14ac:dyDescent="0.25">
      <c r="A6" s="9" t="s">
        <v>129</v>
      </c>
      <c r="B6" s="41">
        <v>0.15</v>
      </c>
    </row>
    <row r="7" spans="1:20" ht="17" thickBot="1" x14ac:dyDescent="0.25"/>
    <row r="8" spans="1:20" x14ac:dyDescent="0.2">
      <c r="A8" s="63" t="s">
        <v>72</v>
      </c>
      <c r="B8" s="66" t="s">
        <v>3</v>
      </c>
      <c r="C8" s="67" t="s">
        <v>4</v>
      </c>
      <c r="D8" s="128" t="s">
        <v>125</v>
      </c>
      <c r="E8" s="129"/>
      <c r="F8" s="115" t="s">
        <v>126</v>
      </c>
      <c r="G8" s="127"/>
      <c r="H8" s="115" t="s">
        <v>127</v>
      </c>
      <c r="I8" s="127"/>
      <c r="J8" s="115" t="s">
        <v>128</v>
      </c>
      <c r="K8" s="116"/>
      <c r="L8" s="77" t="s">
        <v>43</v>
      </c>
      <c r="M8" s="77" t="s">
        <v>44</v>
      </c>
      <c r="N8" s="77" t="s">
        <v>37</v>
      </c>
      <c r="O8" s="77" t="s">
        <v>38</v>
      </c>
      <c r="P8" s="77" t="s">
        <v>39</v>
      </c>
      <c r="Q8" s="78" t="s">
        <v>40</v>
      </c>
      <c r="S8" s="42" t="s">
        <v>47</v>
      </c>
    </row>
    <row r="9" spans="1:20" ht="17" thickBot="1" x14ac:dyDescent="0.25">
      <c r="A9" s="59" t="s">
        <v>131</v>
      </c>
      <c r="B9" s="45">
        <v>0</v>
      </c>
      <c r="D9" s="121"/>
      <c r="E9" s="122"/>
      <c r="F9" s="117"/>
      <c r="G9" s="122"/>
      <c r="H9" s="117"/>
      <c r="I9" s="122"/>
      <c r="J9" s="117"/>
      <c r="K9" s="118"/>
      <c r="L9" s="47">
        <f>T24</f>
        <v>8725.0925649515102</v>
      </c>
      <c r="M9" s="47">
        <f>T25</f>
        <v>124.90373968736435</v>
      </c>
      <c r="N9" s="47"/>
      <c r="O9" s="47"/>
      <c r="P9" s="47"/>
      <c r="Q9" s="48"/>
    </row>
    <row r="10" spans="1:20" x14ac:dyDescent="0.2">
      <c r="A10" s="59" t="s">
        <v>73</v>
      </c>
      <c r="B10" s="45">
        <v>1</v>
      </c>
      <c r="C10" s="7">
        <v>10883</v>
      </c>
      <c r="D10" s="121"/>
      <c r="E10" s="122"/>
      <c r="F10" s="117">
        <f>$T$24+$T$25*B10</f>
        <v>8849.9963046388748</v>
      </c>
      <c r="G10" s="122"/>
      <c r="H10" s="117">
        <f>C10/F10</f>
        <v>1.229718027599118</v>
      </c>
      <c r="I10" s="122"/>
      <c r="J10" s="117">
        <f>AVERAGE(H10,H14,H18,H22,H26,H30,H34,H38,H42,H46,H50,H54,H58)</f>
        <v>1.1671015360738826</v>
      </c>
      <c r="K10" s="118"/>
      <c r="L10" s="47">
        <f>$B$4*(C10/J10)+(1-$B$4)*(L9+M9)</f>
        <v>8921.2183493555622</v>
      </c>
      <c r="M10" s="47">
        <f>$B$5*(L10-L9)+(1-$B$5)*M9</f>
        <v>135.58704639486749</v>
      </c>
      <c r="N10" s="47">
        <f>(L9+M9)*J10</f>
        <v>10328.844281392216</v>
      </c>
      <c r="O10" s="47">
        <f>N10-C10</f>
        <v>-554.15571860778437</v>
      </c>
      <c r="P10" s="47">
        <f>ABS(O10)</f>
        <v>554.15571860778437</v>
      </c>
      <c r="Q10" s="48">
        <f>O10*O10</f>
        <v>307088.56046570989</v>
      </c>
      <c r="S10" s="52" t="s">
        <v>48</v>
      </c>
      <c r="T10" s="52"/>
    </row>
    <row r="11" spans="1:20" x14ac:dyDescent="0.2">
      <c r="A11" s="59" t="s">
        <v>74</v>
      </c>
      <c r="B11" s="45">
        <v>2</v>
      </c>
      <c r="C11" s="7">
        <v>9652</v>
      </c>
      <c r="D11" s="121"/>
      <c r="E11" s="122"/>
      <c r="F11" s="117">
        <f t="shared" ref="F11:F61" si="0">$T$24+$T$25*B11</f>
        <v>8974.9000443262394</v>
      </c>
      <c r="G11" s="122"/>
      <c r="H11" s="117">
        <f t="shared" ref="H11:H61" si="1">C11/F11</f>
        <v>1.0754437322231583</v>
      </c>
      <c r="I11" s="122"/>
      <c r="J11" s="117">
        <f>AVERAGE(H11,H15,H19,H23,H27,H31,H35,H39,H43,H47,H51,H55,H59)</f>
        <v>1.0178618599175342</v>
      </c>
      <c r="K11" s="118"/>
      <c r="L11" s="47">
        <f t="shared" ref="L11:L61" si="2">$B$4*(C11/J11)+(1-$B$4)*(L10+M10)</f>
        <v>9120.6779945830585</v>
      </c>
      <c r="M11" s="47">
        <f t="shared" ref="M11:M61" si="3">$B$5*(L11-L10)+(1-$B$5)*M10</f>
        <v>145.1679362197618</v>
      </c>
      <c r="N11" s="47">
        <f t="shared" ref="N11:N61" si="4">(L10+M10)*J11</f>
        <v>9218.5767850296907</v>
      </c>
      <c r="O11" s="47">
        <f t="shared" ref="O11:O61" si="5">N11-C11</f>
        <v>-433.42321497030935</v>
      </c>
      <c r="P11" s="47">
        <f t="shared" ref="P11:P61" si="6">ABS(O11)</f>
        <v>433.42321497030935</v>
      </c>
      <c r="Q11" s="48">
        <f t="shared" ref="Q11:Q61" si="7">O11*O11</f>
        <v>187855.683275199</v>
      </c>
      <c r="S11" s="42" t="s">
        <v>49</v>
      </c>
      <c r="T11" s="42">
        <v>0.99635226646439756</v>
      </c>
    </row>
    <row r="12" spans="1:20" x14ac:dyDescent="0.2">
      <c r="A12" s="59" t="s">
        <v>75</v>
      </c>
      <c r="B12" s="45">
        <v>3</v>
      </c>
      <c r="C12" s="7">
        <v>8925</v>
      </c>
      <c r="D12" s="121">
        <f>(C10+C14+2*C11+2*C12+2*C13)/(2*$B$3)</f>
        <v>9239</v>
      </c>
      <c r="E12" s="122"/>
      <c r="F12" s="117">
        <f t="shared" si="0"/>
        <v>9099.8037840136039</v>
      </c>
      <c r="G12" s="122"/>
      <c r="H12" s="117">
        <f t="shared" si="1"/>
        <v>0.98079037876391395</v>
      </c>
      <c r="I12" s="122"/>
      <c r="J12" s="117">
        <f>AVERAGE(H12,H16,H20,H24,H28,H32,H36,H40,H44,H48,H52,H56,H60)</f>
        <v>0.97093136129026081</v>
      </c>
      <c r="K12" s="118"/>
      <c r="L12" s="47">
        <f t="shared" si="2"/>
        <v>9254.7997735844783</v>
      </c>
      <c r="M12" s="47">
        <f t="shared" si="3"/>
        <v>143.51101263701048</v>
      </c>
      <c r="N12" s="47">
        <f t="shared" si="4"/>
        <v>8996.5004031002045</v>
      </c>
      <c r="O12" s="47">
        <f t="shared" si="5"/>
        <v>71.500403100204494</v>
      </c>
      <c r="P12" s="47">
        <f t="shared" si="6"/>
        <v>71.500403100204494</v>
      </c>
      <c r="Q12" s="48">
        <f t="shared" si="7"/>
        <v>5112.3076434917321</v>
      </c>
      <c r="S12" s="42" t="s">
        <v>50</v>
      </c>
      <c r="T12" s="42">
        <v>0.99271783888874188</v>
      </c>
    </row>
    <row r="13" spans="1:20" x14ac:dyDescent="0.2">
      <c r="A13" s="59" t="s">
        <v>76</v>
      </c>
      <c r="B13" s="45">
        <v>4</v>
      </c>
      <c r="C13" s="7">
        <v>7289</v>
      </c>
      <c r="D13" s="121">
        <f t="shared" ref="D13:D59" si="8">(C11+C15+2*C12+2*C13+2*C14)/(2*$B$3)</f>
        <v>9312</v>
      </c>
      <c r="E13" s="122"/>
      <c r="F13" s="117">
        <f t="shared" si="0"/>
        <v>9224.7075237009667</v>
      </c>
      <c r="G13" s="122"/>
      <c r="H13" s="117">
        <f t="shared" si="1"/>
        <v>0.79016055319612366</v>
      </c>
      <c r="I13" s="122"/>
      <c r="J13" s="117">
        <f>AVERAGE(H13,H17,H21,H25,H29,H33,H37,H41,H45,H49,H53,H57,H61)</f>
        <v>0.85337859577440822</v>
      </c>
      <c r="K13" s="118"/>
      <c r="L13" s="47">
        <f t="shared" si="2"/>
        <v>9269.7657421428667</v>
      </c>
      <c r="M13" s="47">
        <f t="shared" si="3"/>
        <v>124.22925602521715</v>
      </c>
      <c r="N13" s="47">
        <f t="shared" si="4"/>
        <v>8020.3172613971692</v>
      </c>
      <c r="O13" s="47">
        <f t="shared" si="5"/>
        <v>731.3172613971692</v>
      </c>
      <c r="P13" s="47">
        <f t="shared" si="6"/>
        <v>731.3172613971692</v>
      </c>
      <c r="Q13" s="48">
        <f t="shared" si="7"/>
        <v>534824.93681745545</v>
      </c>
      <c r="S13" s="42" t="s">
        <v>51</v>
      </c>
      <c r="T13" s="42">
        <v>0.99255953103849703</v>
      </c>
    </row>
    <row r="14" spans="1:20" x14ac:dyDescent="0.2">
      <c r="A14" s="59" t="s">
        <v>77</v>
      </c>
      <c r="B14" s="45">
        <v>5</v>
      </c>
      <c r="C14" s="7">
        <v>11297</v>
      </c>
      <c r="D14" s="121">
        <f t="shared" si="8"/>
        <v>9422.625</v>
      </c>
      <c r="E14" s="122"/>
      <c r="F14" s="117">
        <f t="shared" si="0"/>
        <v>9349.6112633883313</v>
      </c>
      <c r="G14" s="122"/>
      <c r="H14" s="117">
        <f t="shared" si="1"/>
        <v>1.2082855299275757</v>
      </c>
      <c r="I14" s="122"/>
      <c r="J14" s="117">
        <f>$B$6*(C10/L10)+(1-$B$6)*J10</f>
        <v>1.1750214021006564</v>
      </c>
      <c r="K14" s="118"/>
      <c r="L14" s="47">
        <f>$B$4*(C14/J14)+(1-$B$4)*(L13+M13)</f>
        <v>9427.0396932004314</v>
      </c>
      <c r="M14" s="47">
        <f t="shared" si="3"/>
        <v>129.18596028006928</v>
      </c>
      <c r="N14" s="47">
        <f t="shared" si="4"/>
        <v>11038.145174074016</v>
      </c>
      <c r="O14" s="47">
        <f t="shared" si="5"/>
        <v>-258.85482592598419</v>
      </c>
      <c r="P14" s="47">
        <f t="shared" si="6"/>
        <v>258.85482592598419</v>
      </c>
      <c r="Q14" s="48">
        <f t="shared" si="7"/>
        <v>67005.820905171582</v>
      </c>
      <c r="S14" s="42" t="s">
        <v>52</v>
      </c>
      <c r="T14" s="42">
        <v>151.38774461371349</v>
      </c>
    </row>
    <row r="15" spans="1:20" ht="17" thickBot="1" x14ac:dyDescent="0.25">
      <c r="A15" s="59" t="s">
        <v>78</v>
      </c>
      <c r="B15" s="45">
        <v>6</v>
      </c>
      <c r="C15" s="7">
        <v>9822</v>
      </c>
      <c r="D15" s="121">
        <f t="shared" si="8"/>
        <v>9574.375</v>
      </c>
      <c r="E15" s="122"/>
      <c r="F15" s="117">
        <f t="shared" si="0"/>
        <v>9474.5150030756959</v>
      </c>
      <c r="G15" s="122"/>
      <c r="H15" s="117">
        <f t="shared" si="1"/>
        <v>1.0366757556256443</v>
      </c>
      <c r="I15" s="122"/>
      <c r="J15" s="117">
        <f t="shared" ref="J15:J60" si="9">$B$6*(C11/L11)+(1-$B$6)*J11</f>
        <v>1.0239207800922772</v>
      </c>
      <c r="K15" s="118"/>
      <c r="L15" s="47">
        <f t="shared" si="2"/>
        <v>9561.6726531224649</v>
      </c>
      <c r="M15" s="47">
        <f t="shared" si="3"/>
        <v>130.0030102263639</v>
      </c>
      <c r="N15" s="47">
        <f t="shared" si="4"/>
        <v>9784.818025849585</v>
      </c>
      <c r="O15" s="47">
        <f t="shared" si="5"/>
        <v>-37.181974150415044</v>
      </c>
      <c r="P15" s="47">
        <f t="shared" si="6"/>
        <v>37.181974150415044</v>
      </c>
      <c r="Q15" s="48">
        <f t="shared" si="7"/>
        <v>1382.4992017221325</v>
      </c>
      <c r="S15" s="53" t="s">
        <v>53</v>
      </c>
      <c r="T15" s="53">
        <v>48</v>
      </c>
    </row>
    <row r="16" spans="1:20" x14ac:dyDescent="0.2">
      <c r="A16" s="59" t="s">
        <v>79</v>
      </c>
      <c r="B16" s="45">
        <v>7</v>
      </c>
      <c r="C16" s="7">
        <v>9640</v>
      </c>
      <c r="D16" s="121">
        <f t="shared" si="8"/>
        <v>9681.375</v>
      </c>
      <c r="E16" s="122"/>
      <c r="F16" s="117">
        <f t="shared" si="0"/>
        <v>9599.4187427630604</v>
      </c>
      <c r="G16" s="122"/>
      <c r="H16" s="117">
        <f t="shared" si="1"/>
        <v>1.0042274702588148</v>
      </c>
      <c r="I16" s="122"/>
      <c r="J16" s="117">
        <f t="shared" si="9"/>
        <v>0.96994632632264366</v>
      </c>
      <c r="K16" s="118"/>
      <c r="L16" s="47">
        <f t="shared" si="2"/>
        <v>9728.7284550222521</v>
      </c>
      <c r="M16" s="47">
        <f t="shared" si="3"/>
        <v>135.56092897737739</v>
      </c>
      <c r="N16" s="47">
        <f t="shared" si="4"/>
        <v>9400.4052055757675</v>
      </c>
      <c r="O16" s="47">
        <f t="shared" si="5"/>
        <v>-239.59479442423253</v>
      </c>
      <c r="P16" s="47">
        <f t="shared" si="6"/>
        <v>239.59479442423253</v>
      </c>
      <c r="Q16" s="48">
        <f t="shared" si="7"/>
        <v>57405.665515190245</v>
      </c>
    </row>
    <row r="17" spans="1:27" ht="17" thickBot="1" x14ac:dyDescent="0.25">
      <c r="A17" s="59" t="s">
        <v>80</v>
      </c>
      <c r="B17" s="45">
        <v>8</v>
      </c>
      <c r="C17" s="7">
        <v>7788</v>
      </c>
      <c r="D17" s="121">
        <f t="shared" si="8"/>
        <v>9754.875</v>
      </c>
      <c r="E17" s="122"/>
      <c r="F17" s="117">
        <f t="shared" si="0"/>
        <v>9724.322482450425</v>
      </c>
      <c r="G17" s="122"/>
      <c r="H17" s="117">
        <f t="shared" si="1"/>
        <v>0.8008784173966953</v>
      </c>
      <c r="I17" s="122"/>
      <c r="J17" s="117">
        <f t="shared" si="9"/>
        <v>0.84331977083515097</v>
      </c>
      <c r="K17" s="118"/>
      <c r="L17" s="47">
        <f t="shared" si="2"/>
        <v>9769.8856451473002</v>
      </c>
      <c r="M17" s="47">
        <f t="shared" si="3"/>
        <v>121.40036814952801</v>
      </c>
      <c r="N17" s="47">
        <f t="shared" si="4"/>
        <v>8318.7502627661797</v>
      </c>
      <c r="O17" s="47">
        <f t="shared" si="5"/>
        <v>530.75026276617973</v>
      </c>
      <c r="P17" s="47">
        <f t="shared" si="6"/>
        <v>530.75026276617973</v>
      </c>
      <c r="Q17" s="48">
        <f t="shared" si="7"/>
        <v>281695.8414263688</v>
      </c>
      <c r="S17" s="42" t="s">
        <v>54</v>
      </c>
    </row>
    <row r="18" spans="1:27" x14ac:dyDescent="0.2">
      <c r="A18" s="59" t="s">
        <v>81</v>
      </c>
      <c r="B18" s="45">
        <v>9</v>
      </c>
      <c r="C18" s="7">
        <v>11654</v>
      </c>
      <c r="D18" s="121">
        <f t="shared" si="8"/>
        <v>9828.875</v>
      </c>
      <c r="E18" s="122"/>
      <c r="F18" s="117">
        <f t="shared" si="0"/>
        <v>9849.2262221377896</v>
      </c>
      <c r="G18" s="122"/>
      <c r="H18" s="117">
        <f t="shared" si="1"/>
        <v>1.1832401588873731</v>
      </c>
      <c r="I18" s="122"/>
      <c r="J18" s="117">
        <f t="shared" si="9"/>
        <v>1.178522394074772</v>
      </c>
      <c r="K18" s="118"/>
      <c r="L18" s="47">
        <f t="shared" si="2"/>
        <v>9890.8911875958729</v>
      </c>
      <c r="M18" s="47">
        <f t="shared" si="3"/>
        <v>121.3411442943847</v>
      </c>
      <c r="N18" s="47">
        <f t="shared" si="4"/>
        <v>11657.102072868885</v>
      </c>
      <c r="O18" s="47">
        <f t="shared" si="5"/>
        <v>3.1020728688854433</v>
      </c>
      <c r="P18" s="47">
        <f t="shared" si="6"/>
        <v>3.1020728688854433</v>
      </c>
      <c r="Q18" s="48">
        <f t="shared" si="7"/>
        <v>9.6228560838751651</v>
      </c>
      <c r="S18" s="52"/>
      <c r="T18" s="52" t="s">
        <v>59</v>
      </c>
      <c r="U18" s="52" t="s">
        <v>60</v>
      </c>
      <c r="V18" s="52" t="s">
        <v>61</v>
      </c>
      <c r="W18" s="52" t="s">
        <v>62</v>
      </c>
      <c r="X18" s="52" t="s">
        <v>63</v>
      </c>
    </row>
    <row r="19" spans="1:27" x14ac:dyDescent="0.2">
      <c r="A19" s="59" t="s">
        <v>82</v>
      </c>
      <c r="B19" s="45">
        <v>10</v>
      </c>
      <c r="C19" s="7">
        <v>10053</v>
      </c>
      <c r="D19" s="121">
        <f t="shared" si="8"/>
        <v>9994.75</v>
      </c>
      <c r="E19" s="122"/>
      <c r="F19" s="117">
        <f t="shared" si="0"/>
        <v>9974.1299618251542</v>
      </c>
      <c r="G19" s="122"/>
      <c r="H19" s="117">
        <f t="shared" si="1"/>
        <v>1.0079074604478497</v>
      </c>
      <c r="I19" s="122"/>
      <c r="J19" s="117">
        <f t="shared" si="9"/>
        <v>1.0244165826444205</v>
      </c>
      <c r="K19" s="118"/>
      <c r="L19" s="47">
        <f t="shared" si="2"/>
        <v>9982.406062939519</v>
      </c>
      <c r="M19" s="47">
        <f t="shared" si="3"/>
        <v>116.8672039517739</v>
      </c>
      <c r="N19" s="47">
        <f t="shared" si="4"/>
        <v>10256.696830076995</v>
      </c>
      <c r="O19" s="47">
        <f t="shared" si="5"/>
        <v>203.69683007699496</v>
      </c>
      <c r="P19" s="47">
        <f t="shared" si="6"/>
        <v>203.69683007699496</v>
      </c>
      <c r="Q19" s="48">
        <f t="shared" si="7"/>
        <v>41492.398583416158</v>
      </c>
      <c r="S19" s="42" t="s">
        <v>55</v>
      </c>
      <c r="T19" s="42">
        <v>1</v>
      </c>
      <c r="U19" s="42">
        <v>143715897.85883227</v>
      </c>
      <c r="V19" s="42">
        <v>143715897.85883227</v>
      </c>
      <c r="W19" s="42">
        <v>6270.8061372447191</v>
      </c>
      <c r="X19" s="42">
        <v>7.9745885780910297E-51</v>
      </c>
    </row>
    <row r="20" spans="1:27" x14ac:dyDescent="0.2">
      <c r="A20" s="59" t="s">
        <v>83</v>
      </c>
      <c r="B20" s="45">
        <v>11</v>
      </c>
      <c r="C20" s="7">
        <v>10001</v>
      </c>
      <c r="D20" s="121">
        <f t="shared" si="8"/>
        <v>10206.25</v>
      </c>
      <c r="E20" s="122"/>
      <c r="F20" s="117">
        <f t="shared" si="0"/>
        <v>10099.033701512519</v>
      </c>
      <c r="G20" s="122"/>
      <c r="H20" s="117">
        <f t="shared" si="1"/>
        <v>0.99029276419804046</v>
      </c>
      <c r="I20" s="122"/>
      <c r="J20" s="117">
        <f t="shared" si="9"/>
        <v>0.97308633957620705</v>
      </c>
      <c r="K20" s="118"/>
      <c r="L20" s="47">
        <f t="shared" si="2"/>
        <v>10126.023484824134</v>
      </c>
      <c r="M20" s="47">
        <f t="shared" si="3"/>
        <v>120.87973664170013</v>
      </c>
      <c r="N20" s="47">
        <f t="shared" si="4"/>
        <v>9827.4648556590892</v>
      </c>
      <c r="O20" s="47">
        <f t="shared" si="5"/>
        <v>-173.53514434091085</v>
      </c>
      <c r="P20" s="47">
        <f t="shared" si="6"/>
        <v>173.53514434091085</v>
      </c>
      <c r="Q20" s="48">
        <f t="shared" si="7"/>
        <v>30114.446321420761</v>
      </c>
      <c r="S20" s="42" t="s">
        <v>56</v>
      </c>
      <c r="T20" s="42">
        <v>46</v>
      </c>
      <c r="U20" s="42">
        <v>1054239.4640844392</v>
      </c>
      <c r="V20" s="42">
        <v>22918.249219226938</v>
      </c>
    </row>
    <row r="21" spans="1:27" ht="17" thickBot="1" x14ac:dyDescent="0.25">
      <c r="A21" s="59" t="s">
        <v>84</v>
      </c>
      <c r="B21" s="45">
        <v>12</v>
      </c>
      <c r="C21" s="7">
        <v>8754</v>
      </c>
      <c r="D21" s="121">
        <f t="shared" si="8"/>
        <v>10381.625</v>
      </c>
      <c r="E21" s="122"/>
      <c r="F21" s="117">
        <f t="shared" si="0"/>
        <v>10223.937441199883</v>
      </c>
      <c r="G21" s="122"/>
      <c r="H21" s="117">
        <f t="shared" si="1"/>
        <v>0.8562258963678312</v>
      </c>
      <c r="I21" s="122"/>
      <c r="J21" s="117">
        <f t="shared" si="9"/>
        <v>0.83639331734730482</v>
      </c>
      <c r="K21" s="118"/>
      <c r="L21" s="47">
        <f t="shared" si="2"/>
        <v>10279.822893034394</v>
      </c>
      <c r="M21" s="47">
        <f t="shared" si="3"/>
        <v>125.81768737698405</v>
      </c>
      <c r="N21" s="47">
        <f t="shared" si="4"/>
        <v>8570.4413779385941</v>
      </c>
      <c r="O21" s="47">
        <f t="shared" si="5"/>
        <v>-183.55862206140591</v>
      </c>
      <c r="P21" s="47">
        <f t="shared" si="6"/>
        <v>183.55862206140591</v>
      </c>
      <c r="Q21" s="48">
        <f t="shared" si="7"/>
        <v>33693.767733082052</v>
      </c>
      <c r="S21" s="53" t="s">
        <v>57</v>
      </c>
      <c r="T21" s="53">
        <v>47</v>
      </c>
      <c r="U21" s="53">
        <v>144770137.32291672</v>
      </c>
      <c r="V21" s="53"/>
      <c r="W21" s="53"/>
      <c r="X21" s="53"/>
    </row>
    <row r="22" spans="1:27" ht="17" thickBot="1" x14ac:dyDescent="0.25">
      <c r="A22" s="59" t="s">
        <v>85</v>
      </c>
      <c r="B22" s="45">
        <v>13</v>
      </c>
      <c r="C22" s="7">
        <v>12380</v>
      </c>
      <c r="D22" s="121">
        <f t="shared" si="8"/>
        <v>10514.5</v>
      </c>
      <c r="E22" s="122"/>
      <c r="F22" s="117">
        <f t="shared" si="0"/>
        <v>10348.841180887246</v>
      </c>
      <c r="G22" s="122"/>
      <c r="H22" s="117">
        <f t="shared" si="1"/>
        <v>1.1962692038277676</v>
      </c>
      <c r="I22" s="122"/>
      <c r="J22" s="117">
        <f t="shared" si="9"/>
        <v>1.1784824063443156</v>
      </c>
      <c r="K22" s="118"/>
      <c r="L22" s="47">
        <f t="shared" si="2"/>
        <v>10420.549880110568</v>
      </c>
      <c r="M22" s="47">
        <f t="shared" si="3"/>
        <v>128.0540823318625</v>
      </c>
      <c r="N22" s="47">
        <f t="shared" si="4"/>
        <v>12262.864350757261</v>
      </c>
      <c r="O22" s="47">
        <f t="shared" si="5"/>
        <v>-117.13564924273851</v>
      </c>
      <c r="P22" s="47">
        <f t="shared" si="6"/>
        <v>117.13564924273851</v>
      </c>
      <c r="Q22" s="48">
        <f t="shared" si="7"/>
        <v>13720.760323517867</v>
      </c>
    </row>
    <row r="23" spans="1:27" x14ac:dyDescent="0.2">
      <c r="A23" s="59" t="s">
        <v>86</v>
      </c>
      <c r="B23" s="45">
        <v>14</v>
      </c>
      <c r="C23" s="7">
        <v>10730</v>
      </c>
      <c r="D23" s="121">
        <f t="shared" si="8"/>
        <v>10628.375</v>
      </c>
      <c r="E23" s="122"/>
      <c r="F23" s="117">
        <f t="shared" si="0"/>
        <v>10473.744920574611</v>
      </c>
      <c r="G23" s="122"/>
      <c r="H23" s="117">
        <f t="shared" si="1"/>
        <v>1.0244664235541963</v>
      </c>
      <c r="I23" s="122"/>
      <c r="J23" s="117">
        <f t="shared" si="9"/>
        <v>1.0218148706251873</v>
      </c>
      <c r="K23" s="118"/>
      <c r="L23" s="47">
        <f t="shared" si="2"/>
        <v>10541.451924256251</v>
      </c>
      <c r="M23" s="47">
        <f t="shared" si="3"/>
        <v>126.98127660393561</v>
      </c>
      <c r="N23" s="47">
        <f t="shared" si="4"/>
        <v>10778.72039315945</v>
      </c>
      <c r="O23" s="47">
        <f t="shared" si="5"/>
        <v>48.720393159450396</v>
      </c>
      <c r="P23" s="47">
        <f t="shared" si="6"/>
        <v>48.720393159450396</v>
      </c>
      <c r="Q23" s="48">
        <f t="shared" si="7"/>
        <v>2373.6767096114208</v>
      </c>
      <c r="S23" s="52"/>
      <c r="T23" s="52" t="s">
        <v>64</v>
      </c>
      <c r="U23" s="52" t="s">
        <v>52</v>
      </c>
      <c r="V23" s="52" t="s">
        <v>65</v>
      </c>
      <c r="W23" s="52" t="s">
        <v>66</v>
      </c>
      <c r="X23" s="52" t="s">
        <v>67</v>
      </c>
      <c r="Y23" s="52" t="s">
        <v>68</v>
      </c>
      <c r="Z23" s="52" t="s">
        <v>69</v>
      </c>
      <c r="AA23" s="52" t="s">
        <v>70</v>
      </c>
    </row>
    <row r="24" spans="1:27" x14ac:dyDescent="0.2">
      <c r="A24" s="59" t="s">
        <v>87</v>
      </c>
      <c r="B24" s="45">
        <v>15</v>
      </c>
      <c r="C24" s="7">
        <v>10387</v>
      </c>
      <c r="D24" s="121">
        <f t="shared" si="8"/>
        <v>10721.875</v>
      </c>
      <c r="E24" s="122"/>
      <c r="F24" s="117">
        <f t="shared" si="0"/>
        <v>10598.648660261975</v>
      </c>
      <c r="G24" s="122"/>
      <c r="H24" s="117">
        <f t="shared" si="1"/>
        <v>0.98003059946165405</v>
      </c>
      <c r="I24" s="122"/>
      <c r="J24" s="117">
        <f t="shared" si="9"/>
        <v>0.97527137607514724</v>
      </c>
      <c r="K24" s="118"/>
      <c r="L24" s="47">
        <f t="shared" si="2"/>
        <v>10665.723566065059</v>
      </c>
      <c r="M24" s="47">
        <f t="shared" si="3"/>
        <v>126.5748313846664</v>
      </c>
      <c r="N24" s="47">
        <f t="shared" si="4"/>
        <v>10404.617528368703</v>
      </c>
      <c r="O24" s="47">
        <f t="shared" si="5"/>
        <v>17.617528368702551</v>
      </c>
      <c r="P24" s="47">
        <f t="shared" si="6"/>
        <v>17.617528368702551</v>
      </c>
      <c r="Q24" s="48">
        <f t="shared" si="7"/>
        <v>310.37730582203915</v>
      </c>
      <c r="S24" s="42" t="s">
        <v>58</v>
      </c>
      <c r="T24" s="42">
        <v>8725.0925649515102</v>
      </c>
      <c r="U24" s="42">
        <v>47.165342466495176</v>
      </c>
      <c r="V24" s="42">
        <v>184.98948822749566</v>
      </c>
      <c r="W24" s="42">
        <v>1.0226533987587203E-67</v>
      </c>
      <c r="X24" s="42">
        <v>8630.153654679174</v>
      </c>
      <c r="Y24" s="42">
        <v>8820.0314752238464</v>
      </c>
      <c r="Z24" s="42">
        <v>8630.153654679174</v>
      </c>
      <c r="AA24" s="42">
        <v>8820.0314752238464</v>
      </c>
    </row>
    <row r="25" spans="1:27" ht="17" thickBot="1" x14ac:dyDescent="0.25">
      <c r="A25" s="59" t="s">
        <v>88</v>
      </c>
      <c r="B25" s="45">
        <v>16</v>
      </c>
      <c r="C25" s="7">
        <v>9279</v>
      </c>
      <c r="D25" s="121">
        <f t="shared" si="8"/>
        <v>10769.875</v>
      </c>
      <c r="E25" s="122"/>
      <c r="F25" s="117">
        <f t="shared" si="0"/>
        <v>10723.55239994934</v>
      </c>
      <c r="G25" s="122"/>
      <c r="H25" s="117">
        <f t="shared" si="1"/>
        <v>0.86529161736029148</v>
      </c>
      <c r="I25" s="122"/>
      <c r="J25" s="117">
        <f t="shared" si="9"/>
        <v>0.8386699834490805</v>
      </c>
      <c r="K25" s="118"/>
      <c r="L25" s="47">
        <f t="shared" si="2"/>
        <v>10833.04564358873</v>
      </c>
      <c r="M25" s="47">
        <f t="shared" si="3"/>
        <v>132.68691830551714</v>
      </c>
      <c r="N25" s="47">
        <f t="shared" si="4"/>
        <v>9051.1767183666998</v>
      </c>
      <c r="O25" s="47">
        <f t="shared" si="5"/>
        <v>-227.82328163330021</v>
      </c>
      <c r="P25" s="47">
        <f t="shared" si="6"/>
        <v>227.82328163330021</v>
      </c>
      <c r="Q25" s="48">
        <f t="shared" si="7"/>
        <v>51903.447654166026</v>
      </c>
      <c r="S25" s="53" t="s">
        <v>71</v>
      </c>
      <c r="T25" s="53">
        <v>124.90373968736435</v>
      </c>
      <c r="U25" s="53">
        <v>1.5772980057831967</v>
      </c>
      <c r="V25" s="53">
        <v>79.188421737301468</v>
      </c>
      <c r="W25" s="53">
        <v>7.9745885780910297E-51</v>
      </c>
      <c r="X25" s="53">
        <v>121.72880347333896</v>
      </c>
      <c r="Y25" s="53">
        <v>128.07867590138974</v>
      </c>
      <c r="Z25" s="53">
        <v>121.72880347333896</v>
      </c>
      <c r="AA25" s="53">
        <v>128.07867590138974</v>
      </c>
    </row>
    <row r="26" spans="1:27" x14ac:dyDescent="0.2">
      <c r="A26" s="59" t="s">
        <v>89</v>
      </c>
      <c r="B26" s="45">
        <v>17</v>
      </c>
      <c r="C26" s="7">
        <v>12603</v>
      </c>
      <c r="D26" s="121">
        <f t="shared" si="8"/>
        <v>10831.25</v>
      </c>
      <c r="E26" s="122"/>
      <c r="F26" s="117">
        <f t="shared" si="0"/>
        <v>10848.456139636704</v>
      </c>
      <c r="G26" s="122"/>
      <c r="H26" s="117">
        <f t="shared" si="1"/>
        <v>1.1617321246248826</v>
      </c>
      <c r="I26" s="122"/>
      <c r="J26" s="117">
        <f t="shared" si="9"/>
        <v>1.1799156124083212</v>
      </c>
      <c r="K26" s="118"/>
      <c r="L26" s="47">
        <f t="shared" si="2"/>
        <v>10923.063529328234</v>
      </c>
      <c r="M26" s="47">
        <f t="shared" si="3"/>
        <v>126.28656342061517</v>
      </c>
      <c r="N26" s="47">
        <f t="shared" si="4"/>
        <v>12938.63905127332</v>
      </c>
      <c r="O26" s="47">
        <f t="shared" si="5"/>
        <v>335.63905127331964</v>
      </c>
      <c r="P26" s="47">
        <f t="shared" si="6"/>
        <v>335.63905127331964</v>
      </c>
      <c r="Q26" s="48">
        <f t="shared" si="7"/>
        <v>112653.57273965409</v>
      </c>
    </row>
    <row r="27" spans="1:27" x14ac:dyDescent="0.2">
      <c r="A27" s="59" t="s">
        <v>90</v>
      </c>
      <c r="B27" s="45">
        <v>18</v>
      </c>
      <c r="C27" s="7">
        <v>10891</v>
      </c>
      <c r="D27" s="121">
        <f t="shared" si="8"/>
        <v>10909.375</v>
      </c>
      <c r="E27" s="122"/>
      <c r="F27" s="117">
        <f t="shared" si="0"/>
        <v>10973.359879324069</v>
      </c>
      <c r="G27" s="122"/>
      <c r="H27" s="117">
        <f t="shared" si="1"/>
        <v>0.99249456135315028</v>
      </c>
      <c r="I27" s="122"/>
      <c r="J27" s="117">
        <f t="shared" si="9"/>
        <v>1.0212255922058135</v>
      </c>
      <c r="K27" s="118"/>
      <c r="L27" s="47">
        <f t="shared" si="2"/>
        <v>10991.643094174489</v>
      </c>
      <c r="M27" s="47">
        <f t="shared" si="3"/>
        <v>117.6305136344612</v>
      </c>
      <c r="N27" s="47">
        <f t="shared" si="4"/>
        <v>11283.879091956805</v>
      </c>
      <c r="O27" s="47">
        <f t="shared" si="5"/>
        <v>392.8790919568055</v>
      </c>
      <c r="P27" s="47">
        <f t="shared" si="6"/>
        <v>392.8790919568055</v>
      </c>
      <c r="Q27" s="48">
        <f t="shared" si="7"/>
        <v>154353.98089680402</v>
      </c>
    </row>
    <row r="28" spans="1:27" x14ac:dyDescent="0.2">
      <c r="A28" s="59" t="s">
        <v>91</v>
      </c>
      <c r="B28" s="45">
        <v>19</v>
      </c>
      <c r="C28" s="7">
        <v>10717</v>
      </c>
      <c r="D28" s="121">
        <f t="shared" si="8"/>
        <v>11005.125</v>
      </c>
      <c r="E28" s="122"/>
      <c r="F28" s="117">
        <f t="shared" si="0"/>
        <v>11098.263619011432</v>
      </c>
      <c r="G28" s="122"/>
      <c r="H28" s="117">
        <f t="shared" si="1"/>
        <v>0.96564655228063578</v>
      </c>
      <c r="I28" s="122"/>
      <c r="J28" s="117">
        <f t="shared" si="9"/>
        <v>0.975060772935745</v>
      </c>
      <c r="K28" s="118"/>
      <c r="L28" s="47">
        <f t="shared" si="2"/>
        <v>11091.549034020903</v>
      </c>
      <c r="M28" s="47">
        <f t="shared" si="3"/>
        <v>114.97182756625413</v>
      </c>
      <c r="N28" s="47">
        <f t="shared" si="4"/>
        <v>10832.216910784868</v>
      </c>
      <c r="O28" s="47">
        <f t="shared" si="5"/>
        <v>115.21691078486765</v>
      </c>
      <c r="P28" s="47">
        <f t="shared" si="6"/>
        <v>115.21691078486765</v>
      </c>
      <c r="Q28" s="48">
        <f t="shared" si="7"/>
        <v>13274.936530808152</v>
      </c>
    </row>
    <row r="29" spans="1:27" x14ac:dyDescent="0.2">
      <c r="A29" s="59" t="s">
        <v>92</v>
      </c>
      <c r="B29" s="45">
        <v>20</v>
      </c>
      <c r="C29" s="7">
        <v>9574</v>
      </c>
      <c r="D29" s="121">
        <f t="shared" si="8"/>
        <v>11132.625</v>
      </c>
      <c r="E29" s="122"/>
      <c r="F29" s="117">
        <f t="shared" si="0"/>
        <v>11223.167358698796</v>
      </c>
      <c r="G29" s="122"/>
      <c r="H29" s="117">
        <f t="shared" si="1"/>
        <v>0.85305686835182337</v>
      </c>
      <c r="I29" s="122"/>
      <c r="J29" s="117">
        <f t="shared" si="9"/>
        <v>0.84135135943178363</v>
      </c>
      <c r="K29" s="118"/>
      <c r="L29" s="47">
        <f t="shared" si="2"/>
        <v>11232.43959999055</v>
      </c>
      <c r="M29" s="47">
        <f t="shared" si="3"/>
        <v>118.859638326763</v>
      </c>
      <c r="N29" s="47">
        <f t="shared" si="4"/>
        <v>9428.621561396998</v>
      </c>
      <c r="O29" s="47">
        <f t="shared" si="5"/>
        <v>-145.378438603002</v>
      </c>
      <c r="P29" s="47">
        <f t="shared" si="6"/>
        <v>145.378438603002</v>
      </c>
      <c r="Q29" s="48">
        <f t="shared" si="7"/>
        <v>21134.890410646822</v>
      </c>
    </row>
    <row r="30" spans="1:27" x14ac:dyDescent="0.2">
      <c r="A30" s="59" t="s">
        <v>93</v>
      </c>
      <c r="B30" s="45">
        <v>21</v>
      </c>
      <c r="C30" s="7">
        <v>13074</v>
      </c>
      <c r="D30" s="121">
        <f t="shared" si="8"/>
        <v>11215.75</v>
      </c>
      <c r="E30" s="122"/>
      <c r="F30" s="117">
        <f t="shared" si="0"/>
        <v>11348.071098386161</v>
      </c>
      <c r="G30" s="122"/>
      <c r="H30" s="117">
        <f t="shared" si="1"/>
        <v>1.1520900676996364</v>
      </c>
      <c r="I30" s="122"/>
      <c r="J30" s="117">
        <f t="shared" si="9"/>
        <v>1.1759978489601415</v>
      </c>
      <c r="K30" s="118"/>
      <c r="L30" s="47">
        <f t="shared" si="2"/>
        <v>11316.209443628406</v>
      </c>
      <c r="M30" s="47">
        <f t="shared" si="3"/>
        <v>113.59616912342695</v>
      </c>
      <c r="N30" s="47">
        <f t="shared" si="4"/>
        <v>13349.103487164053</v>
      </c>
      <c r="O30" s="47">
        <f t="shared" si="5"/>
        <v>275.10348716405315</v>
      </c>
      <c r="P30" s="47">
        <f t="shared" si="6"/>
        <v>275.10348716405315</v>
      </c>
      <c r="Q30" s="48">
        <f t="shared" si="7"/>
        <v>75681.928649822352</v>
      </c>
    </row>
    <row r="31" spans="1:27" x14ac:dyDescent="0.2">
      <c r="A31" s="59" t="s">
        <v>94</v>
      </c>
      <c r="B31" s="45">
        <v>22</v>
      </c>
      <c r="C31" s="7">
        <v>11440</v>
      </c>
      <c r="D31" s="121">
        <f t="shared" si="8"/>
        <v>11243.5</v>
      </c>
      <c r="E31" s="122"/>
      <c r="F31" s="117">
        <f t="shared" si="0"/>
        <v>11472.974838073525</v>
      </c>
      <c r="G31" s="122"/>
      <c r="H31" s="117">
        <f t="shared" si="1"/>
        <v>0.99712586852678375</v>
      </c>
      <c r="I31" s="122"/>
      <c r="J31" s="117">
        <f t="shared" si="9"/>
        <v>1.0166683041101838</v>
      </c>
      <c r="K31" s="118"/>
      <c r="L31" s="47">
        <f t="shared" si="2"/>
        <v>11403.200904820573</v>
      </c>
      <c r="M31" s="47">
        <f t="shared" si="3"/>
        <v>109.60546293373791</v>
      </c>
      <c r="N31" s="47">
        <f t="shared" si="4"/>
        <v>11620.321088625466</v>
      </c>
      <c r="O31" s="47">
        <f t="shared" si="5"/>
        <v>180.32108862546556</v>
      </c>
      <c r="P31" s="47">
        <f t="shared" si="6"/>
        <v>180.32108862546556</v>
      </c>
      <c r="Q31" s="48">
        <f t="shared" si="7"/>
        <v>32515.695003073008</v>
      </c>
    </row>
    <row r="32" spans="1:27" x14ac:dyDescent="0.2">
      <c r="A32" s="59" t="s">
        <v>95</v>
      </c>
      <c r="B32" s="45">
        <v>23</v>
      </c>
      <c r="C32" s="7">
        <v>10833</v>
      </c>
      <c r="D32" s="121">
        <f t="shared" si="8"/>
        <v>11278.125</v>
      </c>
      <c r="E32" s="122"/>
      <c r="F32" s="117">
        <f t="shared" si="0"/>
        <v>11597.87857776089</v>
      </c>
      <c r="G32" s="122"/>
      <c r="H32" s="117">
        <f t="shared" si="1"/>
        <v>0.93405013057926334</v>
      </c>
      <c r="I32" s="122"/>
      <c r="J32" s="117">
        <f t="shared" si="9"/>
        <v>0.97373632708241897</v>
      </c>
      <c r="K32" s="118"/>
      <c r="L32" s="47">
        <f t="shared" si="2"/>
        <v>11454.663658616755</v>
      </c>
      <c r="M32" s="47">
        <f t="shared" si="3"/>
        <v>100.88405656310458</v>
      </c>
      <c r="N32" s="47">
        <f t="shared" si="4"/>
        <v>11210.437786948167</v>
      </c>
      <c r="O32" s="47">
        <f t="shared" si="5"/>
        <v>377.43778694816683</v>
      </c>
      <c r="P32" s="47">
        <f t="shared" si="6"/>
        <v>377.43778694816683</v>
      </c>
      <c r="Q32" s="48">
        <f t="shared" si="7"/>
        <v>142459.28301632978</v>
      </c>
    </row>
    <row r="33" spans="1:17" x14ac:dyDescent="0.2">
      <c r="A33" s="59" t="s">
        <v>96</v>
      </c>
      <c r="B33" s="45">
        <v>24</v>
      </c>
      <c r="C33" s="7">
        <v>9680</v>
      </c>
      <c r="D33" s="121">
        <f t="shared" si="8"/>
        <v>11331.25</v>
      </c>
      <c r="E33" s="122"/>
      <c r="F33" s="117">
        <f t="shared" si="0"/>
        <v>11722.782317448255</v>
      </c>
      <c r="G33" s="122"/>
      <c r="H33" s="117">
        <f t="shared" si="1"/>
        <v>0.8257425360182824</v>
      </c>
      <c r="I33" s="122"/>
      <c r="J33" s="117">
        <f t="shared" si="9"/>
        <v>0.84300155757056539</v>
      </c>
      <c r="K33" s="118"/>
      <c r="L33" s="47">
        <f t="shared" si="2"/>
        <v>11544.6323043019</v>
      </c>
      <c r="M33" s="47">
        <f t="shared" si="3"/>
        <v>99.246744931410646</v>
      </c>
      <c r="N33" s="47">
        <f t="shared" si="4"/>
        <v>9741.34472247761</v>
      </c>
      <c r="O33" s="47">
        <f t="shared" si="5"/>
        <v>61.344722477610048</v>
      </c>
      <c r="P33" s="47">
        <f t="shared" si="6"/>
        <v>61.344722477610048</v>
      </c>
      <c r="Q33" s="48">
        <f t="shared" si="7"/>
        <v>3763.1749758549954</v>
      </c>
    </row>
    <row r="34" spans="1:17" x14ac:dyDescent="0.2">
      <c r="A34" s="59" t="s">
        <v>97</v>
      </c>
      <c r="B34" s="45">
        <v>25</v>
      </c>
      <c r="C34" s="7">
        <v>13245</v>
      </c>
      <c r="D34" s="121">
        <f t="shared" si="8"/>
        <v>11463.875</v>
      </c>
      <c r="E34" s="122"/>
      <c r="F34" s="117">
        <f t="shared" si="0"/>
        <v>11847.686057135619</v>
      </c>
      <c r="G34" s="122"/>
      <c r="H34" s="117">
        <f t="shared" si="1"/>
        <v>1.117939818469684</v>
      </c>
      <c r="I34" s="122"/>
      <c r="J34" s="117">
        <f t="shared" si="9"/>
        <v>1.1728982514502027</v>
      </c>
      <c r="K34" s="118"/>
      <c r="L34" s="47">
        <f t="shared" si="2"/>
        <v>11591.178138080033</v>
      </c>
      <c r="M34" s="47">
        <f t="shared" si="3"/>
        <v>91.341608258418987</v>
      </c>
      <c r="N34" s="47">
        <f t="shared" si="4"/>
        <v>13657.085376943398</v>
      </c>
      <c r="O34" s="47">
        <f t="shared" si="5"/>
        <v>412.08537694339793</v>
      </c>
      <c r="P34" s="47">
        <f t="shared" si="6"/>
        <v>412.08537694339793</v>
      </c>
      <c r="Q34" s="48">
        <f t="shared" si="7"/>
        <v>169814.35789058235</v>
      </c>
    </row>
    <row r="35" spans="1:17" x14ac:dyDescent="0.2">
      <c r="A35" s="59" t="s">
        <v>98</v>
      </c>
      <c r="B35" s="45">
        <v>26</v>
      </c>
      <c r="C35" s="7">
        <v>11694</v>
      </c>
      <c r="D35" s="121">
        <f t="shared" si="8"/>
        <v>11665.875</v>
      </c>
      <c r="E35" s="122"/>
      <c r="F35" s="117">
        <f t="shared" si="0"/>
        <v>11972.589796822984</v>
      </c>
      <c r="G35" s="122"/>
      <c r="H35" s="117">
        <f t="shared" si="1"/>
        <v>0.97673103300533104</v>
      </c>
      <c r="I35" s="122"/>
      <c r="J35" s="117">
        <f t="shared" si="9"/>
        <v>1.0146521211987674</v>
      </c>
      <c r="K35" s="118"/>
      <c r="L35" s="47">
        <f t="shared" si="2"/>
        <v>11658.911638953807</v>
      </c>
      <c r="M35" s="47">
        <f t="shared" si="3"/>
        <v>87.800392150722189</v>
      </c>
      <c r="N35" s="47">
        <f t="shared" si="4"/>
        <v>11853.693441568796</v>
      </c>
      <c r="O35" s="47">
        <f t="shared" si="5"/>
        <v>159.69344156879561</v>
      </c>
      <c r="P35" s="47">
        <f t="shared" si="6"/>
        <v>159.69344156879561</v>
      </c>
      <c r="Q35" s="48">
        <f t="shared" si="7"/>
        <v>25501.995280086336</v>
      </c>
    </row>
    <row r="36" spans="1:17" x14ac:dyDescent="0.2">
      <c r="A36" s="59" t="s">
        <v>99</v>
      </c>
      <c r="B36" s="45">
        <v>27</v>
      </c>
      <c r="C36" s="7">
        <v>11640</v>
      </c>
      <c r="D36" s="121">
        <f t="shared" si="8"/>
        <v>11862</v>
      </c>
      <c r="E36" s="122"/>
      <c r="F36" s="117">
        <f t="shared" si="0"/>
        <v>12097.493536510348</v>
      </c>
      <c r="G36" s="122"/>
      <c r="H36" s="117">
        <f t="shared" si="1"/>
        <v>0.96218278314184436</v>
      </c>
      <c r="I36" s="122"/>
      <c r="J36" s="117">
        <f t="shared" si="9"/>
        <v>0.96953512840298939</v>
      </c>
      <c r="K36" s="118"/>
      <c r="L36" s="47">
        <f t="shared" si="2"/>
        <v>11785.568288384833</v>
      </c>
      <c r="M36" s="47">
        <f t="shared" si="3"/>
        <v>93.628830742767818</v>
      </c>
      <c r="N36" s="47">
        <f t="shared" si="4"/>
        <v>11388.84995738987</v>
      </c>
      <c r="O36" s="47">
        <f t="shared" si="5"/>
        <v>-251.15004261013019</v>
      </c>
      <c r="P36" s="47">
        <f t="shared" si="6"/>
        <v>251.15004261013019</v>
      </c>
      <c r="Q36" s="48">
        <f t="shared" si="7"/>
        <v>63076.343903070207</v>
      </c>
    </row>
    <row r="37" spans="1:17" x14ac:dyDescent="0.2">
      <c r="A37" s="59" t="s">
        <v>100</v>
      </c>
      <c r="B37" s="45">
        <v>28</v>
      </c>
      <c r="C37" s="7">
        <v>10489</v>
      </c>
      <c r="D37" s="121">
        <f t="shared" si="8"/>
        <v>12060.25</v>
      </c>
      <c r="E37" s="122"/>
      <c r="F37" s="117">
        <f t="shared" si="0"/>
        <v>12222.397276197713</v>
      </c>
      <c r="G37" s="122"/>
      <c r="H37" s="117">
        <f t="shared" si="1"/>
        <v>0.85817861774355952</v>
      </c>
      <c r="I37" s="122"/>
      <c r="J37" s="117">
        <f t="shared" si="9"/>
        <v>0.84232406071230848</v>
      </c>
      <c r="K37" s="118"/>
      <c r="L37" s="47">
        <f t="shared" si="2"/>
        <v>11965.185362928831</v>
      </c>
      <c r="M37" s="47">
        <f t="shared" si="3"/>
        <v>106.52706731295228</v>
      </c>
      <c r="N37" s="47">
        <f t="shared" si="4"/>
        <v>10006.133555385517</v>
      </c>
      <c r="O37" s="47">
        <f t="shared" si="5"/>
        <v>-482.86644461448304</v>
      </c>
      <c r="P37" s="47">
        <f t="shared" si="6"/>
        <v>482.86644461448304</v>
      </c>
      <c r="Q37" s="48">
        <f t="shared" si="7"/>
        <v>233160.00333463162</v>
      </c>
    </row>
    <row r="38" spans="1:17" x14ac:dyDescent="0.2">
      <c r="A38" s="59" t="s">
        <v>101</v>
      </c>
      <c r="B38" s="45">
        <v>29</v>
      </c>
      <c r="C38" s="7">
        <v>14005</v>
      </c>
      <c r="D38" s="121">
        <f t="shared" si="8"/>
        <v>12222.25</v>
      </c>
      <c r="E38" s="122"/>
      <c r="F38" s="117">
        <f t="shared" si="0"/>
        <v>12347.301015885078</v>
      </c>
      <c r="G38" s="122"/>
      <c r="H38" s="117">
        <f t="shared" si="1"/>
        <v>1.1342559788558046</v>
      </c>
      <c r="I38" s="122"/>
      <c r="J38" s="117">
        <f t="shared" si="9"/>
        <v>1.1683654175195712</v>
      </c>
      <c r="K38" s="118"/>
      <c r="L38" s="47">
        <f t="shared" si="2"/>
        <v>12058.980368989982</v>
      </c>
      <c r="M38" s="47">
        <f t="shared" si="3"/>
        <v>104.6172581251821</v>
      </c>
      <c r="N38" s="47">
        <f t="shared" si="4"/>
        <v>14104.17133373564</v>
      </c>
      <c r="O38" s="47">
        <f t="shared" si="5"/>
        <v>99.171333735639564</v>
      </c>
      <c r="P38" s="47">
        <f t="shared" si="6"/>
        <v>99.171333735639564</v>
      </c>
      <c r="Q38" s="48">
        <f t="shared" si="7"/>
        <v>9834.9534349056012</v>
      </c>
    </row>
    <row r="39" spans="1:17" x14ac:dyDescent="0.2">
      <c r="A39" s="59" t="s">
        <v>102</v>
      </c>
      <c r="B39" s="45">
        <v>30</v>
      </c>
      <c r="C39" s="7">
        <v>12520</v>
      </c>
      <c r="D39" s="121">
        <f t="shared" si="8"/>
        <v>12373.75</v>
      </c>
      <c r="E39" s="122"/>
      <c r="F39" s="117">
        <f t="shared" si="0"/>
        <v>12472.20475557244</v>
      </c>
      <c r="G39" s="122"/>
      <c r="H39" s="117">
        <f t="shared" si="1"/>
        <v>1.0038321407773718</v>
      </c>
      <c r="I39" s="122"/>
      <c r="J39" s="117">
        <f t="shared" si="9"/>
        <v>1.0129057391666749</v>
      </c>
      <c r="K39" s="118"/>
      <c r="L39" s="47">
        <f t="shared" si="2"/>
        <v>12193.129815580938</v>
      </c>
      <c r="M39" s="47">
        <f t="shared" si="3"/>
        <v>109.04708639504824</v>
      </c>
      <c r="N39" s="47">
        <f t="shared" si="4"/>
        <v>12320.577845419097</v>
      </c>
      <c r="O39" s="47">
        <f t="shared" si="5"/>
        <v>-199.42215458090322</v>
      </c>
      <c r="P39" s="47">
        <f t="shared" si="6"/>
        <v>199.42215458090322</v>
      </c>
      <c r="Q39" s="48">
        <f t="shared" si="7"/>
        <v>39769.195737689661</v>
      </c>
    </row>
    <row r="40" spans="1:17" x14ac:dyDescent="0.2">
      <c r="A40" s="59" t="s">
        <v>103</v>
      </c>
      <c r="B40" s="45">
        <v>31</v>
      </c>
      <c r="C40" s="7">
        <v>12110</v>
      </c>
      <c r="D40" s="121">
        <f t="shared" si="8"/>
        <v>12574.125</v>
      </c>
      <c r="E40" s="122"/>
      <c r="F40" s="117">
        <f t="shared" si="0"/>
        <v>12597.108495259805</v>
      </c>
      <c r="G40" s="122"/>
      <c r="H40" s="117">
        <f t="shared" si="1"/>
        <v>0.96133172184369931</v>
      </c>
      <c r="I40" s="122"/>
      <c r="J40" s="117">
        <f t="shared" si="9"/>
        <v>0.97225214888509459</v>
      </c>
      <c r="K40" s="118"/>
      <c r="L40" s="47">
        <f t="shared" si="2"/>
        <v>12325.192855902187</v>
      </c>
      <c r="M40" s="47">
        <f t="shared" si="3"/>
        <v>112.49947948397835</v>
      </c>
      <c r="N40" s="47">
        <f t="shared" si="4"/>
        <v>11960.817928910728</v>
      </c>
      <c r="O40" s="47">
        <f t="shared" si="5"/>
        <v>-149.18207108927163</v>
      </c>
      <c r="P40" s="47">
        <f t="shared" si="6"/>
        <v>149.18207108927163</v>
      </c>
      <c r="Q40" s="48">
        <f t="shared" si="7"/>
        <v>22255.290334484496</v>
      </c>
    </row>
    <row r="41" spans="1:17" x14ac:dyDescent="0.2">
      <c r="A41" s="59" t="s">
        <v>104</v>
      </c>
      <c r="B41" s="45">
        <v>32</v>
      </c>
      <c r="C41" s="7">
        <v>11231</v>
      </c>
      <c r="D41" s="121">
        <f t="shared" si="8"/>
        <v>12782.5</v>
      </c>
      <c r="E41" s="122"/>
      <c r="F41" s="117">
        <f t="shared" si="0"/>
        <v>12722.012234947169</v>
      </c>
      <c r="G41" s="122"/>
      <c r="H41" s="117">
        <f t="shared" si="1"/>
        <v>0.88280059731027594</v>
      </c>
      <c r="I41" s="122"/>
      <c r="J41" s="117">
        <f t="shared" si="9"/>
        <v>0.84746944457565354</v>
      </c>
      <c r="K41" s="118"/>
      <c r="L41" s="47">
        <f t="shared" si="2"/>
        <v>12559.897765177173</v>
      </c>
      <c r="M41" s="47">
        <f t="shared" si="3"/>
        <v>130.83029395262946</v>
      </c>
      <c r="N41" s="47">
        <f t="shared" si="4"/>
        <v>10540.564215272578</v>
      </c>
      <c r="O41" s="47">
        <f t="shared" si="5"/>
        <v>-690.43578472742229</v>
      </c>
      <c r="P41" s="47">
        <f t="shared" si="6"/>
        <v>690.43578472742229</v>
      </c>
      <c r="Q41" s="48">
        <f t="shared" si="7"/>
        <v>476701.5728321714</v>
      </c>
    </row>
    <row r="42" spans="1:17" x14ac:dyDescent="0.2">
      <c r="A42" s="59" t="s">
        <v>105</v>
      </c>
      <c r="B42" s="45">
        <v>33</v>
      </c>
      <c r="C42" s="7">
        <v>14866</v>
      </c>
      <c r="D42" s="121">
        <f t="shared" si="8"/>
        <v>12945.5</v>
      </c>
      <c r="E42" s="122"/>
      <c r="F42" s="117">
        <f t="shared" si="0"/>
        <v>12846.915974634534</v>
      </c>
      <c r="G42" s="122"/>
      <c r="H42" s="117">
        <f t="shared" si="1"/>
        <v>1.1571648813888116</v>
      </c>
      <c r="I42" s="122"/>
      <c r="J42" s="117">
        <f t="shared" si="9"/>
        <v>1.167316875713847</v>
      </c>
      <c r="K42" s="118"/>
      <c r="L42" s="47">
        <f t="shared" si="2"/>
        <v>12697.397067249487</v>
      </c>
      <c r="M42" s="47">
        <f t="shared" si="3"/>
        <v>131.83064517058216</v>
      </c>
      <c r="N42" s="47">
        <f t="shared" si="4"/>
        <v>14814.101028517454</v>
      </c>
      <c r="O42" s="47">
        <f t="shared" si="5"/>
        <v>-51.898971482545676</v>
      </c>
      <c r="P42" s="47">
        <f t="shared" si="6"/>
        <v>51.898971482545676</v>
      </c>
      <c r="Q42" s="48">
        <f t="shared" si="7"/>
        <v>2693.5032409460891</v>
      </c>
    </row>
    <row r="43" spans="1:17" x14ac:dyDescent="0.2">
      <c r="A43" s="59" t="s">
        <v>106</v>
      </c>
      <c r="B43" s="45">
        <v>34</v>
      </c>
      <c r="C43" s="7">
        <v>13326</v>
      </c>
      <c r="D43" s="121">
        <f t="shared" si="8"/>
        <v>13059.5</v>
      </c>
      <c r="E43" s="122"/>
      <c r="F43" s="117">
        <f t="shared" si="0"/>
        <v>12971.819714321899</v>
      </c>
      <c r="G43" s="122"/>
      <c r="H43" s="117">
        <f t="shared" si="1"/>
        <v>1.0273038242496586</v>
      </c>
      <c r="I43" s="122"/>
      <c r="J43" s="117">
        <f t="shared" si="9"/>
        <v>1.0149910384371357</v>
      </c>
      <c r="K43" s="118"/>
      <c r="L43" s="47">
        <f t="shared" si="2"/>
        <v>12874.220549345959</v>
      </c>
      <c r="M43" s="47">
        <f t="shared" si="3"/>
        <v>138.5795707094656</v>
      </c>
      <c r="N43" s="47">
        <f t="shared" si="4"/>
        <v>13021.551158175726</v>
      </c>
      <c r="O43" s="47">
        <f t="shared" si="5"/>
        <v>-304.4488418242745</v>
      </c>
      <c r="P43" s="47">
        <f t="shared" si="6"/>
        <v>304.4488418242745</v>
      </c>
      <c r="Q43" s="48">
        <f t="shared" si="7"/>
        <v>92689.097288142118</v>
      </c>
    </row>
    <row r="44" spans="1:17" x14ac:dyDescent="0.2">
      <c r="A44" s="59" t="s">
        <v>107</v>
      </c>
      <c r="B44" s="45">
        <v>35</v>
      </c>
      <c r="C44" s="7">
        <v>12608</v>
      </c>
      <c r="D44" s="121">
        <f t="shared" si="8"/>
        <v>13204.375</v>
      </c>
      <c r="E44" s="122"/>
      <c r="F44" s="117">
        <f t="shared" si="0"/>
        <v>13096.723454009261</v>
      </c>
      <c r="G44" s="122"/>
      <c r="H44" s="117">
        <f t="shared" si="1"/>
        <v>0.96268353258542316</v>
      </c>
      <c r="I44" s="122"/>
      <c r="J44" s="117">
        <f t="shared" si="9"/>
        <v>0.97379538754158124</v>
      </c>
      <c r="K44" s="118"/>
      <c r="L44" s="47">
        <f t="shared" si="2"/>
        <v>13002.971864028521</v>
      </c>
      <c r="M44" s="47">
        <f t="shared" si="3"/>
        <v>137.1053323054301</v>
      </c>
      <c r="N44" s="47">
        <f t="shared" si="4"/>
        <v>12671.804735910508</v>
      </c>
      <c r="O44" s="47">
        <f t="shared" si="5"/>
        <v>63.804735910507588</v>
      </c>
      <c r="P44" s="47">
        <f t="shared" si="6"/>
        <v>63.804735910507588</v>
      </c>
      <c r="Q44" s="48">
        <f t="shared" si="7"/>
        <v>4071.0443246096165</v>
      </c>
    </row>
    <row r="45" spans="1:17" x14ac:dyDescent="0.2">
      <c r="A45" s="59" t="s">
        <v>108</v>
      </c>
      <c r="B45" s="45">
        <v>36</v>
      </c>
      <c r="C45" s="7">
        <v>11645</v>
      </c>
      <c r="D45" s="121">
        <f t="shared" si="8"/>
        <v>13358.875</v>
      </c>
      <c r="E45" s="122"/>
      <c r="F45" s="117">
        <f t="shared" si="0"/>
        <v>13221.627193696626</v>
      </c>
      <c r="G45" s="122"/>
      <c r="H45" s="117">
        <f t="shared" si="1"/>
        <v>0.88075392154089183</v>
      </c>
      <c r="I45" s="122"/>
      <c r="J45" s="117">
        <f t="shared" si="9"/>
        <v>0.85447830437679095</v>
      </c>
      <c r="K45" s="118"/>
      <c r="L45" s="47">
        <f t="shared" si="2"/>
        <v>13213.295401365023</v>
      </c>
      <c r="M45" s="47">
        <f t="shared" si="3"/>
        <v>148.08806306009092</v>
      </c>
      <c r="N45" s="47">
        <f t="shared" si="4"/>
        <v>11227.910882103572</v>
      </c>
      <c r="O45" s="47">
        <f t="shared" si="5"/>
        <v>-417.08911789642843</v>
      </c>
      <c r="P45" s="47">
        <f t="shared" si="6"/>
        <v>417.08911789642843</v>
      </c>
      <c r="Q45" s="48">
        <f t="shared" si="7"/>
        <v>173963.33226762078</v>
      </c>
    </row>
    <row r="46" spans="1:17" x14ac:dyDescent="0.2">
      <c r="A46" s="59" t="s">
        <v>109</v>
      </c>
      <c r="B46" s="45">
        <v>37</v>
      </c>
      <c r="C46" s="7">
        <v>15611</v>
      </c>
      <c r="D46" s="121">
        <f t="shared" si="8"/>
        <v>13508.375</v>
      </c>
      <c r="E46" s="122"/>
      <c r="F46" s="117">
        <f t="shared" si="0"/>
        <v>13346.53093338399</v>
      </c>
      <c r="G46" s="122"/>
      <c r="H46" s="117">
        <f t="shared" si="1"/>
        <v>1.169667239968091</v>
      </c>
      <c r="I46" s="122"/>
      <c r="J46" s="117">
        <f t="shared" si="9"/>
        <v>1.1678380155056467</v>
      </c>
      <c r="K46" s="118"/>
      <c r="L46" s="47">
        <f t="shared" si="2"/>
        <v>13362.29135367028</v>
      </c>
      <c r="M46" s="47">
        <f t="shared" si="3"/>
        <v>148.22424644686578</v>
      </c>
      <c r="N46" s="47">
        <f t="shared" si="4"/>
        <v>15603.931549504188</v>
      </c>
      <c r="O46" s="47">
        <f t="shared" si="5"/>
        <v>-7.0684504958117031</v>
      </c>
      <c r="P46" s="47">
        <f t="shared" si="6"/>
        <v>7.0684504958117031</v>
      </c>
      <c r="Q46" s="48">
        <f t="shared" si="7"/>
        <v>49.962992411740714</v>
      </c>
    </row>
    <row r="47" spans="1:17" x14ac:dyDescent="0.2">
      <c r="A47" s="59" t="s">
        <v>110</v>
      </c>
      <c r="B47" s="45">
        <v>38</v>
      </c>
      <c r="C47" s="7">
        <v>13817</v>
      </c>
      <c r="D47" s="121">
        <f t="shared" si="8"/>
        <v>13636.625</v>
      </c>
      <c r="E47" s="122"/>
      <c r="F47" s="117">
        <f t="shared" si="0"/>
        <v>13471.434673071355</v>
      </c>
      <c r="G47" s="122"/>
      <c r="H47" s="117">
        <f t="shared" si="1"/>
        <v>1.0256517093624342</v>
      </c>
      <c r="I47" s="122"/>
      <c r="J47" s="117">
        <f t="shared" si="9"/>
        <v>1.0180061512498928</v>
      </c>
      <c r="K47" s="118"/>
      <c r="L47" s="47">
        <f t="shared" si="2"/>
        <v>13519.829691065246</v>
      </c>
      <c r="M47" s="47">
        <f t="shared" si="3"/>
        <v>149.62136008908084</v>
      </c>
      <c r="N47" s="47">
        <f t="shared" si="4"/>
        <v>13753.787987476891</v>
      </c>
      <c r="O47" s="47">
        <f t="shared" si="5"/>
        <v>-63.212012523108569</v>
      </c>
      <c r="P47" s="47">
        <f t="shared" si="6"/>
        <v>63.212012523108569</v>
      </c>
      <c r="Q47" s="48">
        <f t="shared" si="7"/>
        <v>3995.7585272216347</v>
      </c>
    </row>
    <row r="48" spans="1:17" x14ac:dyDescent="0.2">
      <c r="A48" s="59" t="s">
        <v>111</v>
      </c>
      <c r="B48" s="45">
        <v>39</v>
      </c>
      <c r="C48" s="7">
        <v>13313</v>
      </c>
      <c r="D48" s="121">
        <f t="shared" si="8"/>
        <v>13709.75</v>
      </c>
      <c r="E48" s="122"/>
      <c r="F48" s="117">
        <f t="shared" si="0"/>
        <v>13596.33841275872</v>
      </c>
      <c r="G48" s="122"/>
      <c r="H48" s="117">
        <f t="shared" si="1"/>
        <v>0.97916068251928501</v>
      </c>
      <c r="I48" s="122"/>
      <c r="J48" s="117">
        <f t="shared" si="9"/>
        <v>0.97316975334705569</v>
      </c>
      <c r="K48" s="118"/>
      <c r="L48" s="47">
        <f t="shared" si="2"/>
        <v>13671.039215828021</v>
      </c>
      <c r="M48" s="47">
        <f t="shared" si="3"/>
        <v>149.85958479013493</v>
      </c>
      <c r="N48" s="47">
        <f t="shared" si="4"/>
        <v>13302.696307841506</v>
      </c>
      <c r="O48" s="47">
        <f t="shared" si="5"/>
        <v>-10.303692158493504</v>
      </c>
      <c r="P48" s="47">
        <f t="shared" si="6"/>
        <v>10.303692158493504</v>
      </c>
      <c r="Q48" s="48">
        <f t="shared" si="7"/>
        <v>106.16607209700054</v>
      </c>
    </row>
    <row r="49" spans="1:17" x14ac:dyDescent="0.2">
      <c r="A49" s="59" t="s">
        <v>112</v>
      </c>
      <c r="B49" s="45">
        <v>40</v>
      </c>
      <c r="C49" s="7">
        <v>11966</v>
      </c>
      <c r="D49" s="121">
        <f t="shared" si="8"/>
        <v>13835.125</v>
      </c>
      <c r="E49" s="122"/>
      <c r="F49" s="117">
        <f t="shared" si="0"/>
        <v>13721.242152446084</v>
      </c>
      <c r="G49" s="122"/>
      <c r="H49" s="117">
        <f t="shared" si="1"/>
        <v>0.8720784799987531</v>
      </c>
      <c r="I49" s="122"/>
      <c r="J49" s="117">
        <f t="shared" si="9"/>
        <v>0.85850295234812901</v>
      </c>
      <c r="K49" s="118"/>
      <c r="L49" s="47">
        <f t="shared" si="2"/>
        <v>13838.496452779244</v>
      </c>
      <c r="M49" s="47">
        <f t="shared" si="3"/>
        <v>152.49923261429808</v>
      </c>
      <c r="N49" s="47">
        <f t="shared" si="4"/>
        <v>11865.282424435401</v>
      </c>
      <c r="O49" s="47">
        <f t="shared" si="5"/>
        <v>-100.71757556459852</v>
      </c>
      <c r="P49" s="47">
        <f t="shared" si="6"/>
        <v>100.71757556459852</v>
      </c>
      <c r="Q49" s="48">
        <f t="shared" si="7"/>
        <v>10144.030027610614</v>
      </c>
    </row>
    <row r="50" spans="1:17" x14ac:dyDescent="0.2">
      <c r="A50" s="59" t="s">
        <v>113</v>
      </c>
      <c r="B50" s="45">
        <v>41</v>
      </c>
      <c r="C50" s="7">
        <v>15875</v>
      </c>
      <c r="D50" s="121">
        <f t="shared" si="8"/>
        <v>13966.375</v>
      </c>
      <c r="E50" s="122"/>
      <c r="F50" s="117">
        <f t="shared" si="0"/>
        <v>13846.145892133449</v>
      </c>
      <c r="G50" s="122"/>
      <c r="H50" s="117">
        <f t="shared" si="1"/>
        <v>1.1465284364090966</v>
      </c>
      <c r="I50" s="122"/>
      <c r="J50" s="117">
        <f t="shared" si="9"/>
        <v>1.1679054610817357</v>
      </c>
      <c r="K50" s="118"/>
      <c r="L50" s="47">
        <f t="shared" si="2"/>
        <v>13931.2528017729</v>
      </c>
      <c r="M50" s="47">
        <f t="shared" si="3"/>
        <v>143.53780007120184</v>
      </c>
      <c r="N50" s="47">
        <f t="shared" si="4"/>
        <v>16340.160266942119</v>
      </c>
      <c r="O50" s="47">
        <f t="shared" si="5"/>
        <v>465.16026694211905</v>
      </c>
      <c r="P50" s="47">
        <f t="shared" si="6"/>
        <v>465.16026694211905</v>
      </c>
      <c r="Q50" s="48">
        <f t="shared" si="7"/>
        <v>216374.07394166346</v>
      </c>
    </row>
    <row r="51" spans="1:17" x14ac:dyDescent="0.2">
      <c r="A51" s="59" t="s">
        <v>114</v>
      </c>
      <c r="B51" s="45">
        <v>42</v>
      </c>
      <c r="C51" s="7">
        <v>14556</v>
      </c>
      <c r="D51" s="121">
        <f t="shared" si="8"/>
        <v>14063.125</v>
      </c>
      <c r="E51" s="122"/>
      <c r="F51" s="117">
        <f t="shared" si="0"/>
        <v>13971.049631820813</v>
      </c>
      <c r="G51" s="122"/>
      <c r="H51" s="117">
        <f t="shared" si="1"/>
        <v>1.0418687488481102</v>
      </c>
      <c r="I51" s="122"/>
      <c r="J51" s="117">
        <f t="shared" si="9"/>
        <v>1.0186022779601296</v>
      </c>
      <c r="K51" s="118"/>
      <c r="L51" s="47">
        <f t="shared" si="2"/>
        <v>14107.097553619595</v>
      </c>
      <c r="M51" s="47">
        <f t="shared" si="3"/>
        <v>148.38384283752575</v>
      </c>
      <c r="N51" s="47">
        <f t="shared" si="4"/>
        <v>14336.613768850226</v>
      </c>
      <c r="O51" s="47">
        <f t="shared" si="5"/>
        <v>-219.38623114977418</v>
      </c>
      <c r="P51" s="47">
        <f t="shared" si="6"/>
        <v>219.38623114977418</v>
      </c>
      <c r="Q51" s="48">
        <f t="shared" si="7"/>
        <v>48130.318418102142</v>
      </c>
    </row>
    <row r="52" spans="1:17" x14ac:dyDescent="0.2">
      <c r="A52" s="59" t="s">
        <v>115</v>
      </c>
      <c r="B52" s="45">
        <v>43</v>
      </c>
      <c r="C52" s="7">
        <v>13624</v>
      </c>
      <c r="D52" s="121">
        <f t="shared" si="8"/>
        <v>14227</v>
      </c>
      <c r="E52" s="122"/>
      <c r="F52" s="117">
        <f t="shared" si="0"/>
        <v>14095.953371508178</v>
      </c>
      <c r="G52" s="122"/>
      <c r="H52" s="117">
        <f t="shared" si="1"/>
        <v>0.96651852066550348</v>
      </c>
      <c r="I52" s="122"/>
      <c r="J52" s="117">
        <f t="shared" si="9"/>
        <v>0.97326584851066889</v>
      </c>
      <c r="K52" s="118"/>
      <c r="L52" s="47">
        <f t="shared" si="2"/>
        <v>14216.893810500926</v>
      </c>
      <c r="M52" s="47">
        <f t="shared" si="3"/>
        <v>142.59570494409652</v>
      </c>
      <c r="N52" s="47">
        <f t="shared" si="4"/>
        <v>13874.373197250894</v>
      </c>
      <c r="O52" s="47">
        <f t="shared" si="5"/>
        <v>250.37319725089401</v>
      </c>
      <c r="P52" s="47">
        <f t="shared" si="6"/>
        <v>250.37319725089401</v>
      </c>
      <c r="Q52" s="48">
        <f t="shared" si="7"/>
        <v>62686.737901635082</v>
      </c>
    </row>
    <row r="53" spans="1:17" x14ac:dyDescent="0.2">
      <c r="A53" s="59" t="s">
        <v>116</v>
      </c>
      <c r="B53" s="45">
        <v>44</v>
      </c>
      <c r="C53" s="7">
        <v>12429</v>
      </c>
      <c r="D53" s="121">
        <f t="shared" si="8"/>
        <v>14347</v>
      </c>
      <c r="E53" s="122"/>
      <c r="F53" s="117">
        <f t="shared" si="0"/>
        <v>14220.857111195543</v>
      </c>
      <c r="G53" s="122"/>
      <c r="H53" s="117">
        <f t="shared" si="1"/>
        <v>0.87399795264204705</v>
      </c>
      <c r="I53" s="122"/>
      <c r="J53" s="117">
        <f t="shared" si="9"/>
        <v>0.85943090654664356</v>
      </c>
      <c r="K53" s="118"/>
      <c r="L53" s="47">
        <f t="shared" si="2"/>
        <v>14374.850420118739</v>
      </c>
      <c r="M53" s="47">
        <f t="shared" si="3"/>
        <v>144.89984064515403</v>
      </c>
      <c r="N53" s="47">
        <f t="shared" si="4"/>
        <v>12340.989091805939</v>
      </c>
      <c r="O53" s="47">
        <f t="shared" si="5"/>
        <v>-88.010908194060903</v>
      </c>
      <c r="P53" s="47">
        <f t="shared" si="6"/>
        <v>88.010908194060903</v>
      </c>
      <c r="Q53" s="48">
        <f t="shared" si="7"/>
        <v>7745.9199611434169</v>
      </c>
    </row>
    <row r="54" spans="1:17" x14ac:dyDescent="0.2">
      <c r="A54" s="59" t="s">
        <v>117</v>
      </c>
      <c r="B54" s="45">
        <v>45</v>
      </c>
      <c r="C54" s="7">
        <v>16723</v>
      </c>
      <c r="D54" s="121">
        <f t="shared" si="8"/>
        <v>14392.875</v>
      </c>
      <c r="E54" s="122"/>
      <c r="F54" s="117">
        <f t="shared" si="0"/>
        <v>14345.760850882907</v>
      </c>
      <c r="G54" s="122"/>
      <c r="H54" s="117">
        <f t="shared" si="1"/>
        <v>1.1657102173824949</v>
      </c>
      <c r="I54" s="122"/>
      <c r="J54" s="117">
        <f t="shared" si="9"/>
        <v>1.1636482751072212</v>
      </c>
      <c r="K54" s="118"/>
      <c r="L54" s="47">
        <f t="shared" si="2"/>
        <v>14497.464873982015</v>
      </c>
      <c r="M54" s="47">
        <f t="shared" si="3"/>
        <v>141.55703262787233</v>
      </c>
      <c r="N54" s="47">
        <f t="shared" si="4"/>
        <v>16895.882345925529</v>
      </c>
      <c r="O54" s="47">
        <f t="shared" si="5"/>
        <v>172.88234592552908</v>
      </c>
      <c r="P54" s="47">
        <f t="shared" si="6"/>
        <v>172.88234592552908</v>
      </c>
      <c r="Q54" s="48">
        <f t="shared" si="7"/>
        <v>29888.305532714301</v>
      </c>
    </row>
    <row r="55" spans="1:17" x14ac:dyDescent="0.2">
      <c r="A55" s="59" t="s">
        <v>118</v>
      </c>
      <c r="B55" s="45">
        <v>46</v>
      </c>
      <c r="C55" s="7">
        <v>14668</v>
      </c>
      <c r="D55" s="121">
        <f t="shared" si="8"/>
        <v>14459</v>
      </c>
      <c r="E55" s="122"/>
      <c r="F55" s="117">
        <f t="shared" si="0"/>
        <v>14470.66459057027</v>
      </c>
      <c r="G55" s="122"/>
      <c r="H55" s="117">
        <f t="shared" si="1"/>
        <v>1.0136369278822428</v>
      </c>
      <c r="I55" s="122"/>
      <c r="J55" s="117">
        <f t="shared" si="9"/>
        <v>1.020585091530765</v>
      </c>
      <c r="K55" s="118"/>
      <c r="L55" s="47">
        <f t="shared" si="2"/>
        <v>14598.990823253112</v>
      </c>
      <c r="M55" s="47">
        <f t="shared" si="3"/>
        <v>135.55237012435609</v>
      </c>
      <c r="N55" s="47">
        <f t="shared" si="4"/>
        <v>14940.367512478326</v>
      </c>
      <c r="O55" s="47">
        <f t="shared" si="5"/>
        <v>272.36751247832581</v>
      </c>
      <c r="P55" s="47">
        <f t="shared" si="6"/>
        <v>272.36751247832581</v>
      </c>
      <c r="Q55" s="48">
        <f t="shared" si="7"/>
        <v>74184.061853630963</v>
      </c>
    </row>
    <row r="56" spans="1:17" x14ac:dyDescent="0.2">
      <c r="A56" s="59" t="s">
        <v>119</v>
      </c>
      <c r="B56" s="45">
        <v>47</v>
      </c>
      <c r="C56" s="7">
        <v>13879</v>
      </c>
      <c r="D56" s="121">
        <f t="shared" si="8"/>
        <v>14536.375</v>
      </c>
      <c r="E56" s="122"/>
      <c r="F56" s="117">
        <f t="shared" si="0"/>
        <v>14595.568330257634</v>
      </c>
      <c r="G56" s="122"/>
      <c r="H56" s="117">
        <f t="shared" si="1"/>
        <v>0.95090507515406997</v>
      </c>
      <c r="I56" s="122"/>
      <c r="J56" s="117">
        <f t="shared" si="9"/>
        <v>0.97102045067095855</v>
      </c>
      <c r="K56" s="118"/>
      <c r="L56" s="47">
        <f t="shared" si="2"/>
        <v>14668.343335521544</v>
      </c>
      <c r="M56" s="47">
        <f t="shared" si="3"/>
        <v>125.62239144596738</v>
      </c>
      <c r="N56" s="47">
        <f t="shared" si="4"/>
        <v>14307.542772064095</v>
      </c>
      <c r="O56" s="47">
        <f t="shared" si="5"/>
        <v>428.54277206409461</v>
      </c>
      <c r="P56" s="47">
        <f t="shared" si="6"/>
        <v>428.54277206409461</v>
      </c>
      <c r="Q56" s="48">
        <f t="shared" si="7"/>
        <v>183648.90748837855</v>
      </c>
    </row>
    <row r="57" spans="1:17" x14ac:dyDescent="0.2">
      <c r="A57" s="59" t="s">
        <v>120</v>
      </c>
      <c r="B57" s="45">
        <v>48</v>
      </c>
      <c r="C57" s="7">
        <v>12703</v>
      </c>
      <c r="D57" s="121">
        <f t="shared" si="8"/>
        <v>14634.25</v>
      </c>
      <c r="E57" s="122"/>
      <c r="F57" s="117">
        <f t="shared" si="0"/>
        <v>14720.472069944999</v>
      </c>
      <c r="G57" s="122"/>
      <c r="H57" s="117">
        <f t="shared" si="1"/>
        <v>0.86294786876678353</v>
      </c>
      <c r="I57" s="122"/>
      <c r="J57" s="117">
        <f t="shared" si="9"/>
        <v>0.86021153315956722</v>
      </c>
      <c r="K57" s="118"/>
      <c r="L57" s="47">
        <f t="shared" si="2"/>
        <v>14789.965558644863</v>
      </c>
      <c r="M57" s="47">
        <f t="shared" si="3"/>
        <v>125.02236619757008</v>
      </c>
      <c r="N57" s="47">
        <f t="shared" si="4"/>
        <v>12725.939939504815</v>
      </c>
      <c r="O57" s="47">
        <f t="shared" si="5"/>
        <v>22.939939504814902</v>
      </c>
      <c r="P57" s="47">
        <f t="shared" si="6"/>
        <v>22.939939504814902</v>
      </c>
      <c r="Q57" s="48">
        <f t="shared" si="7"/>
        <v>526.24082448456738</v>
      </c>
    </row>
    <row r="58" spans="1:17" x14ac:dyDescent="0.2">
      <c r="A58" s="59" t="s">
        <v>121</v>
      </c>
      <c r="B58" s="45">
        <v>49</v>
      </c>
      <c r="C58" s="7">
        <v>17068</v>
      </c>
      <c r="D58" s="121">
        <f t="shared" si="8"/>
        <v>14811.375</v>
      </c>
      <c r="E58" s="122"/>
      <c r="F58" s="117">
        <f t="shared" si="0"/>
        <v>14845.375809632364</v>
      </c>
      <c r="G58" s="122"/>
      <c r="H58" s="117">
        <f t="shared" si="1"/>
        <v>1.1497182839201345</v>
      </c>
      <c r="I58" s="122"/>
      <c r="J58" s="117">
        <f t="shared" si="9"/>
        <v>1.1621278369273664</v>
      </c>
      <c r="K58" s="118"/>
      <c r="L58" s="47">
        <f t="shared" si="2"/>
        <v>14880.767594711295</v>
      </c>
      <c r="M58" s="47">
        <f t="shared" si="3"/>
        <v>119.8893166778994</v>
      </c>
      <c r="N58" s="47">
        <f t="shared" si="4"/>
        <v>17333.122654894927</v>
      </c>
      <c r="O58" s="47">
        <f t="shared" si="5"/>
        <v>265.12265489492711</v>
      </c>
      <c r="P58" s="47">
        <f t="shared" si="6"/>
        <v>265.12265489492711</v>
      </c>
      <c r="Q58" s="48">
        <f t="shared" si="7"/>
        <v>70290.022138534623</v>
      </c>
    </row>
    <row r="59" spans="1:17" x14ac:dyDescent="0.2">
      <c r="A59" s="59" t="s">
        <v>122</v>
      </c>
      <c r="B59" s="45">
        <v>50</v>
      </c>
      <c r="C59" s="7">
        <v>15106</v>
      </c>
      <c r="D59" s="121">
        <f t="shared" si="8"/>
        <v>15004.5</v>
      </c>
      <c r="E59" s="122"/>
      <c r="F59" s="117">
        <f t="shared" si="0"/>
        <v>14970.279549319728</v>
      </c>
      <c r="G59" s="122"/>
      <c r="H59" s="117">
        <f>C59/F59</f>
        <v>1.0090659930720158</v>
      </c>
      <c r="I59" s="122"/>
      <c r="J59" s="117">
        <f t="shared" si="9"/>
        <v>1.0182063752029435</v>
      </c>
      <c r="K59" s="118"/>
      <c r="L59" s="47">
        <f t="shared" si="2"/>
        <v>14975.942201754548</v>
      </c>
      <c r="M59" s="47">
        <f t="shared" si="3"/>
        <v>116.1821102327024</v>
      </c>
      <c r="N59" s="47">
        <f t="shared" si="4"/>
        <v>15273.764499408575</v>
      </c>
      <c r="O59" s="47">
        <f t="shared" si="5"/>
        <v>167.76449940857492</v>
      </c>
      <c r="P59" s="47">
        <f t="shared" si="6"/>
        <v>167.76449940857492</v>
      </c>
      <c r="Q59" s="48">
        <f t="shared" si="7"/>
        <v>28144.927261809735</v>
      </c>
    </row>
    <row r="60" spans="1:17" x14ac:dyDescent="0.2">
      <c r="A60" s="59" t="s">
        <v>123</v>
      </c>
      <c r="B60" s="45">
        <v>51</v>
      </c>
      <c r="C60" s="7">
        <v>14858</v>
      </c>
      <c r="D60" s="121"/>
      <c r="E60" s="122"/>
      <c r="F60" s="117">
        <f t="shared" si="0"/>
        <v>15095.183289007091</v>
      </c>
      <c r="G60" s="122"/>
      <c r="H60" s="117">
        <f t="shared" si="1"/>
        <v>0.98428748532124033</v>
      </c>
      <c r="I60" s="122"/>
      <c r="J60" s="117">
        <f t="shared" si="9"/>
        <v>0.96729547626939438</v>
      </c>
      <c r="K60" s="118"/>
      <c r="L60" s="47">
        <f t="shared" si="2"/>
        <v>15132.358619717092</v>
      </c>
      <c r="M60" s="47">
        <f t="shared" si="3"/>
        <v>122.21725639217865</v>
      </c>
      <c r="N60" s="47">
        <f t="shared" si="4"/>
        <v>14598.543574280613</v>
      </c>
      <c r="O60" s="47">
        <f t="shared" si="5"/>
        <v>-259.45642571938697</v>
      </c>
      <c r="P60" s="47">
        <f t="shared" si="6"/>
        <v>259.45642571938697</v>
      </c>
      <c r="Q60" s="48">
        <f t="shared" si="7"/>
        <v>67317.636847079775</v>
      </c>
    </row>
    <row r="61" spans="1:17" ht="17" thickBot="1" x14ac:dyDescent="0.25">
      <c r="A61" s="60" t="s">
        <v>124</v>
      </c>
      <c r="B61" s="46">
        <v>52</v>
      </c>
      <c r="C61" s="51">
        <v>13269</v>
      </c>
      <c r="D61" s="123"/>
      <c r="E61" s="124"/>
      <c r="F61" s="119">
        <f t="shared" si="0"/>
        <v>15220.087028694456</v>
      </c>
      <c r="G61" s="124"/>
      <c r="H61" s="119">
        <f t="shared" si="1"/>
        <v>0.87180841837395096</v>
      </c>
      <c r="I61" s="124"/>
      <c r="J61" s="119">
        <f>$B$6*(C57/L57)+(1-$B$6)*J57</f>
        <v>0.86001377459986905</v>
      </c>
      <c r="K61" s="120"/>
      <c r="L61" s="49">
        <f t="shared" si="2"/>
        <v>15280.712891345487</v>
      </c>
      <c r="M61" s="49">
        <f t="shared" si="3"/>
        <v>126.13780867761118</v>
      </c>
      <c r="N61" s="49">
        <f t="shared" si="4"/>
        <v>13119.145379132839</v>
      </c>
      <c r="O61" s="49">
        <f t="shared" si="5"/>
        <v>-149.85462086716143</v>
      </c>
      <c r="P61" s="49">
        <f t="shared" si="6"/>
        <v>149.85462086716143</v>
      </c>
      <c r="Q61" s="50">
        <f t="shared" si="7"/>
        <v>22456.407395240694</v>
      </c>
    </row>
    <row r="62" spans="1:17" x14ac:dyDescent="0.2">
      <c r="A62" s="59" t="s">
        <v>132</v>
      </c>
      <c r="B62" s="45">
        <v>53</v>
      </c>
      <c r="D62" s="121"/>
      <c r="E62" s="122"/>
      <c r="F62" s="125"/>
      <c r="G62" s="122"/>
      <c r="H62" s="117"/>
      <c r="I62" s="122"/>
      <c r="J62" s="117">
        <f>$B$6*(C58/L58)+(1-$B$6)*J58</f>
        <v>1.1598562378123369</v>
      </c>
      <c r="K62" s="118"/>
      <c r="L62" s="47"/>
      <c r="M62" s="47"/>
      <c r="N62" s="47">
        <f>($L$61+(B62-$B$61)*$M$61)*J62</f>
        <v>17869.731889465162</v>
      </c>
      <c r="O62" s="47"/>
      <c r="P62" s="47"/>
      <c r="Q62" s="48"/>
    </row>
    <row r="63" spans="1:17" x14ac:dyDescent="0.2">
      <c r="A63" s="59" t="s">
        <v>133</v>
      </c>
      <c r="B63" s="45">
        <v>54</v>
      </c>
      <c r="D63" s="121"/>
      <c r="E63" s="122"/>
      <c r="F63" s="125"/>
      <c r="G63" s="122"/>
      <c r="H63" s="117"/>
      <c r="I63" s="122"/>
      <c r="J63" s="117">
        <f>$B$6*(C59/L59)+(1-$B$6)*J59</f>
        <v>1.0167780861920466</v>
      </c>
      <c r="K63" s="118"/>
      <c r="L63" s="47"/>
      <c r="M63" s="47"/>
      <c r="N63" s="47">
        <f>($L$61+(B63-$B$61)*$M$61)*J63</f>
        <v>15793.602328719759</v>
      </c>
      <c r="O63" s="47"/>
      <c r="P63" s="47"/>
      <c r="Q63" s="48"/>
    </row>
    <row r="64" spans="1:17" x14ac:dyDescent="0.2">
      <c r="A64" s="59" t="s">
        <v>134</v>
      </c>
      <c r="B64" s="45">
        <v>55</v>
      </c>
      <c r="D64" s="121"/>
      <c r="E64" s="122"/>
      <c r="F64" s="125"/>
      <c r="G64" s="122"/>
      <c r="H64" s="117"/>
      <c r="I64" s="122"/>
      <c r="J64" s="117">
        <f>$B$6*(C60/L60)+(1-$B$6)*J60</f>
        <v>0.96948156603309577</v>
      </c>
      <c r="K64" s="118"/>
      <c r="L64" s="47"/>
      <c r="M64" s="47"/>
      <c r="N64" s="47">
        <f>($L$61+(B64-$B$61)*$M$61)*J64</f>
        <v>15181.234304881998</v>
      </c>
      <c r="O64" s="47"/>
      <c r="P64" s="47"/>
      <c r="Q64" s="48"/>
    </row>
    <row r="65" spans="1:17" ht="17" thickBot="1" x14ac:dyDescent="0.25">
      <c r="A65" s="60" t="s">
        <v>135</v>
      </c>
      <c r="B65" s="46">
        <v>56</v>
      </c>
      <c r="C65" s="51"/>
      <c r="D65" s="123"/>
      <c r="E65" s="124"/>
      <c r="F65" s="126"/>
      <c r="G65" s="124"/>
      <c r="H65" s="119"/>
      <c r="I65" s="124"/>
      <c r="J65" s="119">
        <f>$B$6*(C61/L61)+(1-$B$6)*J61</f>
        <v>0.86126413931101975</v>
      </c>
      <c r="K65" s="120"/>
      <c r="L65" s="49"/>
      <c r="M65" s="49"/>
      <c r="N65" s="49">
        <f>($L$61+(B65-$B$61)*$M$61)*J65</f>
        <v>13595.281921324678</v>
      </c>
      <c r="O65" s="49"/>
      <c r="P65" s="49"/>
      <c r="Q65" s="50"/>
    </row>
  </sheetData>
  <mergeCells count="232">
    <mergeCell ref="D8:E8"/>
    <mergeCell ref="D9:E9"/>
    <mergeCell ref="D10:E10"/>
    <mergeCell ref="D11:E11"/>
    <mergeCell ref="D12:E12"/>
    <mergeCell ref="D18:E18"/>
    <mergeCell ref="D19:E19"/>
    <mergeCell ref="D20:E20"/>
    <mergeCell ref="D21:E21"/>
    <mergeCell ref="D22:E22"/>
    <mergeCell ref="D13:E13"/>
    <mergeCell ref="D14:E14"/>
    <mergeCell ref="D15:E15"/>
    <mergeCell ref="D16:E16"/>
    <mergeCell ref="D17:E17"/>
    <mergeCell ref="D28:E28"/>
    <mergeCell ref="D29:E29"/>
    <mergeCell ref="D30:E30"/>
    <mergeCell ref="D31:E31"/>
    <mergeCell ref="D32:E32"/>
    <mergeCell ref="D23:E23"/>
    <mergeCell ref="D24:E24"/>
    <mergeCell ref="D25:E25"/>
    <mergeCell ref="D26:E26"/>
    <mergeCell ref="D27:E27"/>
    <mergeCell ref="D38:E38"/>
    <mergeCell ref="D39:E39"/>
    <mergeCell ref="D40:E40"/>
    <mergeCell ref="D41:E41"/>
    <mergeCell ref="D42:E42"/>
    <mergeCell ref="D33:E33"/>
    <mergeCell ref="D34:E34"/>
    <mergeCell ref="D35:E35"/>
    <mergeCell ref="D36:E36"/>
    <mergeCell ref="D37:E37"/>
    <mergeCell ref="D48:E48"/>
    <mergeCell ref="D49:E49"/>
    <mergeCell ref="D50:E50"/>
    <mergeCell ref="D51:E51"/>
    <mergeCell ref="D52:E52"/>
    <mergeCell ref="D43:E43"/>
    <mergeCell ref="D44:E44"/>
    <mergeCell ref="D45:E45"/>
    <mergeCell ref="D46:E46"/>
    <mergeCell ref="D47:E47"/>
    <mergeCell ref="D58:E58"/>
    <mergeCell ref="D59:E59"/>
    <mergeCell ref="D60:E60"/>
    <mergeCell ref="D61:E61"/>
    <mergeCell ref="D62:E62"/>
    <mergeCell ref="D53:E53"/>
    <mergeCell ref="D54:E54"/>
    <mergeCell ref="D55:E55"/>
    <mergeCell ref="D56:E56"/>
    <mergeCell ref="D57:E57"/>
    <mergeCell ref="F13:G13"/>
    <mergeCell ref="F14:G14"/>
    <mergeCell ref="F15:G15"/>
    <mergeCell ref="F16:G16"/>
    <mergeCell ref="F17:G17"/>
    <mergeCell ref="F8:G8"/>
    <mergeCell ref="F9:G9"/>
    <mergeCell ref="F10:G10"/>
    <mergeCell ref="F11:G11"/>
    <mergeCell ref="F12:G12"/>
    <mergeCell ref="F23:G23"/>
    <mergeCell ref="F24:G24"/>
    <mergeCell ref="F25:G25"/>
    <mergeCell ref="F26:G26"/>
    <mergeCell ref="F27:G27"/>
    <mergeCell ref="F18:G18"/>
    <mergeCell ref="F19:G19"/>
    <mergeCell ref="F20:G20"/>
    <mergeCell ref="F21:G21"/>
    <mergeCell ref="F22:G22"/>
    <mergeCell ref="F33:G33"/>
    <mergeCell ref="F34:G34"/>
    <mergeCell ref="F35:G35"/>
    <mergeCell ref="F36:G36"/>
    <mergeCell ref="F37:G37"/>
    <mergeCell ref="F28:G28"/>
    <mergeCell ref="F29:G29"/>
    <mergeCell ref="F30:G30"/>
    <mergeCell ref="F31:G31"/>
    <mergeCell ref="F32:G32"/>
    <mergeCell ref="F51:G51"/>
    <mergeCell ref="F52:G52"/>
    <mergeCell ref="F43:G43"/>
    <mergeCell ref="F44:G44"/>
    <mergeCell ref="F45:G45"/>
    <mergeCell ref="F46:G46"/>
    <mergeCell ref="F47:G47"/>
    <mergeCell ref="F38:G38"/>
    <mergeCell ref="F39:G39"/>
    <mergeCell ref="F40:G40"/>
    <mergeCell ref="F41:G41"/>
    <mergeCell ref="F42:G42"/>
    <mergeCell ref="F58:G58"/>
    <mergeCell ref="F59:G59"/>
    <mergeCell ref="F60:G60"/>
    <mergeCell ref="F61:G61"/>
    <mergeCell ref="H8:I8"/>
    <mergeCell ref="H9:I9"/>
    <mergeCell ref="H10:I10"/>
    <mergeCell ref="H11:I11"/>
    <mergeCell ref="H12:I12"/>
    <mergeCell ref="H13:I13"/>
    <mergeCell ref="H14:I14"/>
    <mergeCell ref="H15:I15"/>
    <mergeCell ref="H16:I16"/>
    <mergeCell ref="H17:I17"/>
    <mergeCell ref="H18:I18"/>
    <mergeCell ref="H19:I19"/>
    <mergeCell ref="F53:G53"/>
    <mergeCell ref="F54:G54"/>
    <mergeCell ref="F55:G55"/>
    <mergeCell ref="F56:G56"/>
    <mergeCell ref="F57:G57"/>
    <mergeCell ref="F48:G48"/>
    <mergeCell ref="F49:G49"/>
    <mergeCell ref="F50:G50"/>
    <mergeCell ref="H25:I25"/>
    <mergeCell ref="H26:I26"/>
    <mergeCell ref="H27:I27"/>
    <mergeCell ref="H28:I28"/>
    <mergeCell ref="H29:I29"/>
    <mergeCell ref="H20:I20"/>
    <mergeCell ref="H21:I21"/>
    <mergeCell ref="H22:I22"/>
    <mergeCell ref="H23:I23"/>
    <mergeCell ref="H24:I24"/>
    <mergeCell ref="H35:I35"/>
    <mergeCell ref="H36:I36"/>
    <mergeCell ref="H37:I37"/>
    <mergeCell ref="H38:I38"/>
    <mergeCell ref="H39:I39"/>
    <mergeCell ref="H30:I30"/>
    <mergeCell ref="H31:I31"/>
    <mergeCell ref="H32:I32"/>
    <mergeCell ref="H33:I33"/>
    <mergeCell ref="H34:I34"/>
    <mergeCell ref="H53:I53"/>
    <mergeCell ref="H54:I54"/>
    <mergeCell ref="H45:I45"/>
    <mergeCell ref="H46:I46"/>
    <mergeCell ref="H47:I47"/>
    <mergeCell ref="H48:I48"/>
    <mergeCell ref="H49:I49"/>
    <mergeCell ref="H40:I40"/>
    <mergeCell ref="H41:I41"/>
    <mergeCell ref="H42:I42"/>
    <mergeCell ref="H43:I43"/>
    <mergeCell ref="H44:I44"/>
    <mergeCell ref="H60:I60"/>
    <mergeCell ref="H61:I61"/>
    <mergeCell ref="J9:K9"/>
    <mergeCell ref="J10:K10"/>
    <mergeCell ref="J11:K11"/>
    <mergeCell ref="J12:K12"/>
    <mergeCell ref="J13:K13"/>
    <mergeCell ref="J14:K14"/>
    <mergeCell ref="J15:K15"/>
    <mergeCell ref="J16:K16"/>
    <mergeCell ref="J17:K17"/>
    <mergeCell ref="J18:K18"/>
    <mergeCell ref="J19:K19"/>
    <mergeCell ref="J20:K20"/>
    <mergeCell ref="J21:K21"/>
    <mergeCell ref="J22:K22"/>
    <mergeCell ref="H55:I55"/>
    <mergeCell ref="H56:I56"/>
    <mergeCell ref="H57:I57"/>
    <mergeCell ref="H58:I58"/>
    <mergeCell ref="H59:I59"/>
    <mergeCell ref="H50:I50"/>
    <mergeCell ref="H51:I51"/>
    <mergeCell ref="H52:I52"/>
    <mergeCell ref="J28:K28"/>
    <mergeCell ref="J29:K29"/>
    <mergeCell ref="J30:K30"/>
    <mergeCell ref="J31:K31"/>
    <mergeCell ref="J32:K32"/>
    <mergeCell ref="J23:K23"/>
    <mergeCell ref="J24:K24"/>
    <mergeCell ref="J25:K25"/>
    <mergeCell ref="J26:K26"/>
    <mergeCell ref="J27:K27"/>
    <mergeCell ref="J38:K38"/>
    <mergeCell ref="J39:K39"/>
    <mergeCell ref="J40:K40"/>
    <mergeCell ref="J41:K41"/>
    <mergeCell ref="J42:K42"/>
    <mergeCell ref="J33:K33"/>
    <mergeCell ref="J34:K34"/>
    <mergeCell ref="J35:K35"/>
    <mergeCell ref="J36:K36"/>
    <mergeCell ref="J37:K37"/>
    <mergeCell ref="J57:K57"/>
    <mergeCell ref="J48:K48"/>
    <mergeCell ref="J49:K49"/>
    <mergeCell ref="J50:K50"/>
    <mergeCell ref="J51:K51"/>
    <mergeCell ref="J52:K52"/>
    <mergeCell ref="J43:K43"/>
    <mergeCell ref="J44:K44"/>
    <mergeCell ref="J45:K45"/>
    <mergeCell ref="J46:K46"/>
    <mergeCell ref="J47:K47"/>
    <mergeCell ref="J8:K8"/>
    <mergeCell ref="J63:K63"/>
    <mergeCell ref="J64:K64"/>
    <mergeCell ref="J65:K65"/>
    <mergeCell ref="D63:E63"/>
    <mergeCell ref="D64:E64"/>
    <mergeCell ref="D65:E65"/>
    <mergeCell ref="F62:G62"/>
    <mergeCell ref="F63:G63"/>
    <mergeCell ref="F64:G64"/>
    <mergeCell ref="F65:G65"/>
    <mergeCell ref="H62:I62"/>
    <mergeCell ref="H63:I63"/>
    <mergeCell ref="H64:I64"/>
    <mergeCell ref="H65:I65"/>
    <mergeCell ref="J58:K58"/>
    <mergeCell ref="J59:K59"/>
    <mergeCell ref="J60:K60"/>
    <mergeCell ref="J61:K61"/>
    <mergeCell ref="J62:K62"/>
    <mergeCell ref="J53:K53"/>
    <mergeCell ref="J54:K54"/>
    <mergeCell ref="J55:K55"/>
    <mergeCell ref="J56:K56"/>
  </mergeCells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4B36A-D1E3-0E45-978A-FE62ABFEB614}">
  <dimension ref="A1:AA65"/>
  <sheetViews>
    <sheetView workbookViewId="0"/>
  </sheetViews>
  <sheetFormatPr baseColWidth="10" defaultRowHeight="16" x14ac:dyDescent="0.2"/>
  <cols>
    <col min="1" max="1" width="12" style="5" bestFit="1" customWidth="1"/>
    <col min="2" max="2" width="10.83203125" style="5"/>
    <col min="3" max="3" width="10.83203125" style="7"/>
    <col min="4" max="5" width="10.83203125" style="5"/>
    <col min="6" max="17" width="10.83203125" style="6"/>
    <col min="18" max="18" width="10.83203125" style="5"/>
    <col min="19" max="27" width="10.83203125" style="42"/>
    <col min="28" max="16384" width="10.83203125" style="5"/>
  </cols>
  <sheetData>
    <row r="1" spans="1:20" x14ac:dyDescent="0.2">
      <c r="A1" s="42" t="s">
        <v>142</v>
      </c>
    </row>
    <row r="2" spans="1:20" ht="17" thickBot="1" x14ac:dyDescent="0.25"/>
    <row r="3" spans="1:20" ht="17" thickBot="1" x14ac:dyDescent="0.25">
      <c r="A3" s="44" t="s">
        <v>130</v>
      </c>
      <c r="B3" s="43">
        <v>4</v>
      </c>
    </row>
    <row r="4" spans="1:20" x14ac:dyDescent="0.2">
      <c r="A4" s="8" t="s">
        <v>42</v>
      </c>
      <c r="B4" s="40">
        <v>0.20557035706081245</v>
      </c>
      <c r="D4" s="44" t="s">
        <v>0</v>
      </c>
      <c r="E4" s="54">
        <f>AVERAGE(P10:P61)</f>
        <v>212.57695001651243</v>
      </c>
    </row>
    <row r="5" spans="1:20" ht="17" thickBot="1" x14ac:dyDescent="0.25">
      <c r="A5" s="8" t="s">
        <v>46</v>
      </c>
      <c r="B5" s="40">
        <v>0</v>
      </c>
      <c r="D5" s="9" t="s">
        <v>1</v>
      </c>
      <c r="E5" s="50">
        <f>AVERAGE(Q10:Q61)</f>
        <v>71982.803714212467</v>
      </c>
    </row>
    <row r="6" spans="1:20" ht="17" thickBot="1" x14ac:dyDescent="0.25">
      <c r="A6" s="9" t="s">
        <v>129</v>
      </c>
      <c r="B6" s="41">
        <v>0.31333886043677844</v>
      </c>
    </row>
    <row r="7" spans="1:20" ht="17" thickBot="1" x14ac:dyDescent="0.25"/>
    <row r="8" spans="1:20" x14ac:dyDescent="0.2">
      <c r="A8" s="58" t="s">
        <v>72</v>
      </c>
      <c r="B8" s="61" t="s">
        <v>3</v>
      </c>
      <c r="C8" s="62" t="s">
        <v>4</v>
      </c>
      <c r="D8" s="128" t="s">
        <v>125</v>
      </c>
      <c r="E8" s="129"/>
      <c r="F8" s="115" t="s">
        <v>126</v>
      </c>
      <c r="G8" s="127"/>
      <c r="H8" s="115" t="s">
        <v>127</v>
      </c>
      <c r="I8" s="127"/>
      <c r="J8" s="115" t="s">
        <v>128</v>
      </c>
      <c r="K8" s="116"/>
      <c r="L8" s="77" t="s">
        <v>43</v>
      </c>
      <c r="M8" s="77" t="s">
        <v>44</v>
      </c>
      <c r="N8" s="77" t="s">
        <v>37</v>
      </c>
      <c r="O8" s="77" t="s">
        <v>38</v>
      </c>
      <c r="P8" s="77" t="s">
        <v>39</v>
      </c>
      <c r="Q8" s="78" t="s">
        <v>40</v>
      </c>
      <c r="S8" s="42" t="s">
        <v>47</v>
      </c>
    </row>
    <row r="9" spans="1:20" ht="17" thickBot="1" x14ac:dyDescent="0.25">
      <c r="A9" s="59" t="s">
        <v>131</v>
      </c>
      <c r="B9" s="45">
        <v>0</v>
      </c>
      <c r="D9" s="121"/>
      <c r="E9" s="122"/>
      <c r="F9" s="117"/>
      <c r="G9" s="122"/>
      <c r="H9" s="117"/>
      <c r="I9" s="122"/>
      <c r="J9" s="117"/>
      <c r="K9" s="118"/>
      <c r="L9" s="47">
        <f>T24</f>
        <v>8725.0925649515102</v>
      </c>
      <c r="M9" s="47">
        <f>T25</f>
        <v>124.90373968736435</v>
      </c>
      <c r="N9" s="47"/>
      <c r="O9" s="47"/>
      <c r="P9" s="47"/>
      <c r="Q9" s="48"/>
    </row>
    <row r="10" spans="1:20" x14ac:dyDescent="0.2">
      <c r="A10" s="59" t="s">
        <v>73</v>
      </c>
      <c r="B10" s="45">
        <v>1</v>
      </c>
      <c r="C10" s="7">
        <v>10883</v>
      </c>
      <c r="D10" s="121"/>
      <c r="E10" s="122"/>
      <c r="F10" s="117">
        <f>$T$24+$T$25*B10</f>
        <v>8849.9963046388748</v>
      </c>
      <c r="G10" s="122"/>
      <c r="H10" s="117">
        <f>C10/F10</f>
        <v>1.229718027599118</v>
      </c>
      <c r="I10" s="122"/>
      <c r="J10" s="117">
        <f>AVERAGE(H10,H14,H18,H22,H26,H30,H34,H38,H42,H46,H50,H54,H58)</f>
        <v>1.1671015360738826</v>
      </c>
      <c r="K10" s="118"/>
      <c r="L10" s="47">
        <f>$B$4*(C10/J10)+(1-$B$4)*(L9+M9)</f>
        <v>8947.6039123922765</v>
      </c>
      <c r="M10" s="47">
        <f>$B$5*(L10-L9)+(1-$B$5)*M9</f>
        <v>124.90373968736435</v>
      </c>
      <c r="N10" s="47">
        <f>(L9+M9)*J10</f>
        <v>10328.844281392216</v>
      </c>
      <c r="O10" s="47">
        <f>N10-C10</f>
        <v>-554.15571860778437</v>
      </c>
      <c r="P10" s="47">
        <f>ABS(O10)</f>
        <v>554.15571860778437</v>
      </c>
      <c r="Q10" s="48">
        <f>O10*O10</f>
        <v>307088.56046570989</v>
      </c>
      <c r="S10" s="52" t="s">
        <v>48</v>
      </c>
      <c r="T10" s="52"/>
    </row>
    <row r="11" spans="1:20" x14ac:dyDescent="0.2">
      <c r="A11" s="59" t="s">
        <v>74</v>
      </c>
      <c r="B11" s="45">
        <v>2</v>
      </c>
      <c r="C11" s="7">
        <v>9652</v>
      </c>
      <c r="D11" s="121"/>
      <c r="E11" s="122"/>
      <c r="F11" s="117">
        <f t="shared" ref="F11:F61" si="0">$T$24+$T$25*B11</f>
        <v>8974.9000443262394</v>
      </c>
      <c r="G11" s="122"/>
      <c r="H11" s="117">
        <f t="shared" ref="H11:H61" si="1">C11/F11</f>
        <v>1.0754437322231583</v>
      </c>
      <c r="I11" s="122"/>
      <c r="J11" s="117">
        <f>AVERAGE(H11,H15,H19,H23,H27,H31,H35,H39,H43,H47,H51,H55,H59)</f>
        <v>1.0178618599175342</v>
      </c>
      <c r="K11" s="118"/>
      <c r="L11" s="47">
        <f>$B$4*(C11/J11)+(1-$B$4)*(L10+M10)</f>
        <v>9156.8151532955544</v>
      </c>
      <c r="M11" s="47">
        <f t="shared" ref="M11:M61" si="2">$B$5*(L11-L10)+(1-$B$5)*M10</f>
        <v>124.90373968736435</v>
      </c>
      <c r="N11" s="47">
        <f t="shared" ref="N11:N61" si="3">(L10+M10)*J11</f>
        <v>9234.5595128618443</v>
      </c>
      <c r="O11" s="47">
        <f t="shared" ref="O11:O61" si="4">N11-C11</f>
        <v>-417.44048713815573</v>
      </c>
      <c r="P11" s="47">
        <f t="shared" ref="P11:P61" si="5">ABS(O11)</f>
        <v>417.44048713815573</v>
      </c>
      <c r="Q11" s="48">
        <f t="shared" ref="Q11:Q61" si="6">O11*O11</f>
        <v>174256.56030214077</v>
      </c>
      <c r="S11" s="42" t="s">
        <v>49</v>
      </c>
      <c r="T11" s="42">
        <v>0.99635226646439756</v>
      </c>
    </row>
    <row r="12" spans="1:20" x14ac:dyDescent="0.2">
      <c r="A12" s="59" t="s">
        <v>75</v>
      </c>
      <c r="B12" s="45">
        <v>3</v>
      </c>
      <c r="C12" s="7">
        <v>8925</v>
      </c>
      <c r="D12" s="121">
        <f>(C10+C14+2*C11+2*C12+2*C13)/(2*$B$3)</f>
        <v>9239</v>
      </c>
      <c r="E12" s="122"/>
      <c r="F12" s="117">
        <f t="shared" si="0"/>
        <v>9099.8037840136039</v>
      </c>
      <c r="G12" s="122"/>
      <c r="H12" s="117">
        <f t="shared" si="1"/>
        <v>0.98079037876391395</v>
      </c>
      <c r="I12" s="122"/>
      <c r="J12" s="117">
        <f>AVERAGE(H12,H16,H20,H24,H28,H32,H36,H40,H44,H48,H52,H56,H60)</f>
        <v>0.97093136129026081</v>
      </c>
      <c r="K12" s="118"/>
      <c r="L12" s="47">
        <f t="shared" ref="L12:L61" si="7">$B$4*(C12/J12)+(1-$B$4)*(L11+M11)</f>
        <v>9263.3174659231136</v>
      </c>
      <c r="M12" s="47">
        <f t="shared" si="2"/>
        <v>124.90373968736435</v>
      </c>
      <c r="N12" s="47">
        <f t="shared" si="3"/>
        <v>9011.9119598774378</v>
      </c>
      <c r="O12" s="47">
        <f t="shared" si="4"/>
        <v>86.911959877437766</v>
      </c>
      <c r="P12" s="47">
        <f t="shared" si="5"/>
        <v>86.911959877437766</v>
      </c>
      <c r="Q12" s="48">
        <f t="shared" si="6"/>
        <v>7553.6887697373522</v>
      </c>
      <c r="S12" s="42" t="s">
        <v>50</v>
      </c>
      <c r="T12" s="42">
        <v>0.99271783888874188</v>
      </c>
    </row>
    <row r="13" spans="1:20" x14ac:dyDescent="0.2">
      <c r="A13" s="59" t="s">
        <v>76</v>
      </c>
      <c r="B13" s="45">
        <v>4</v>
      </c>
      <c r="C13" s="7">
        <v>7289</v>
      </c>
      <c r="D13" s="121">
        <f t="shared" ref="D13:D59" si="8">(C11+C15+2*C12+2*C13+2*C14)/(2*$B$3)</f>
        <v>9312</v>
      </c>
      <c r="E13" s="122"/>
      <c r="F13" s="117">
        <f t="shared" si="0"/>
        <v>9224.7075237009667</v>
      </c>
      <c r="G13" s="122"/>
      <c r="H13" s="117">
        <f t="shared" si="1"/>
        <v>0.79016055319612366</v>
      </c>
      <c r="I13" s="122"/>
      <c r="J13" s="117">
        <f>AVERAGE(H13,H17,H21,H25,H29,H33,H37,H41,H45,H49,H53,H57,H61)</f>
        <v>0.85337859577440822</v>
      </c>
      <c r="K13" s="118"/>
      <c r="L13" s="47">
        <f t="shared" si="7"/>
        <v>9214.1283202350078</v>
      </c>
      <c r="M13" s="47">
        <f t="shared" si="2"/>
        <v>124.90373968736435</v>
      </c>
      <c r="N13" s="47">
        <f t="shared" si="3"/>
        <v>8011.7070292633916</v>
      </c>
      <c r="O13" s="47">
        <f t="shared" si="4"/>
        <v>722.70702926339163</v>
      </c>
      <c r="P13" s="47">
        <f t="shared" si="5"/>
        <v>722.70702926339163</v>
      </c>
      <c r="Q13" s="48">
        <f t="shared" si="6"/>
        <v>522305.45014671679</v>
      </c>
      <c r="S13" s="42" t="s">
        <v>51</v>
      </c>
      <c r="T13" s="42">
        <v>0.99255953103849703</v>
      </c>
    </row>
    <row r="14" spans="1:20" x14ac:dyDescent="0.2">
      <c r="A14" s="59" t="s">
        <v>77</v>
      </c>
      <c r="B14" s="45">
        <v>5</v>
      </c>
      <c r="C14" s="7">
        <v>11297</v>
      </c>
      <c r="D14" s="121">
        <f t="shared" si="8"/>
        <v>9422.625</v>
      </c>
      <c r="E14" s="122"/>
      <c r="F14" s="117">
        <f t="shared" si="0"/>
        <v>9349.6112633883313</v>
      </c>
      <c r="G14" s="122"/>
      <c r="H14" s="117">
        <f t="shared" si="1"/>
        <v>1.2082855299275757</v>
      </c>
      <c r="I14" s="122"/>
      <c r="J14" s="117">
        <f>$B$6*(C10/L10)+(1-$B$6)*J10</f>
        <v>1.1825183549100249</v>
      </c>
      <c r="K14" s="118"/>
      <c r="L14" s="47">
        <f>$B$4*(C14/J14)+(1-$B$4)*(L13+M13)</f>
        <v>9383.0874369481953</v>
      </c>
      <c r="M14" s="47">
        <f t="shared" si="2"/>
        <v>124.90373968736435</v>
      </c>
      <c r="N14" s="47">
        <f t="shared" si="3"/>
        <v>11043.576827951385</v>
      </c>
      <c r="O14" s="47">
        <f t="shared" si="4"/>
        <v>-253.42317204861502</v>
      </c>
      <c r="P14" s="47">
        <f t="shared" si="5"/>
        <v>253.42317204861502</v>
      </c>
      <c r="Q14" s="48">
        <f t="shared" si="6"/>
        <v>64223.304131181925</v>
      </c>
      <c r="S14" s="42" t="s">
        <v>52</v>
      </c>
      <c r="T14" s="42">
        <v>151.38774461371349</v>
      </c>
    </row>
    <row r="15" spans="1:20" ht="17" thickBot="1" x14ac:dyDescent="0.25">
      <c r="A15" s="59" t="s">
        <v>78</v>
      </c>
      <c r="B15" s="45">
        <v>6</v>
      </c>
      <c r="C15" s="7">
        <v>9822</v>
      </c>
      <c r="D15" s="121">
        <f t="shared" si="8"/>
        <v>9574.375</v>
      </c>
      <c r="E15" s="122"/>
      <c r="F15" s="117">
        <f t="shared" si="0"/>
        <v>9474.5150030756959</v>
      </c>
      <c r="G15" s="122"/>
      <c r="H15" s="117">
        <f t="shared" si="1"/>
        <v>1.0366757556256443</v>
      </c>
      <c r="I15" s="122"/>
      <c r="J15" s="117">
        <f t="shared" ref="J15:J60" si="9">$B$6*(C11/L11)+(1-$B$6)*J11</f>
        <v>1.0292098728423271</v>
      </c>
      <c r="K15" s="118"/>
      <c r="L15" s="47">
        <f t="shared" si="7"/>
        <v>9515.2379236223896</v>
      </c>
      <c r="M15" s="47">
        <f t="shared" si="2"/>
        <v>124.90373968736435</v>
      </c>
      <c r="N15" s="47">
        <f t="shared" si="3"/>
        <v>9785.7183898910534</v>
      </c>
      <c r="O15" s="47">
        <f t="shared" si="4"/>
        <v>-36.281610108946552</v>
      </c>
      <c r="P15" s="47">
        <f t="shared" si="5"/>
        <v>36.281610108946552</v>
      </c>
      <c r="Q15" s="48">
        <f t="shared" si="6"/>
        <v>1316.3552320976125</v>
      </c>
      <c r="S15" s="53" t="s">
        <v>53</v>
      </c>
      <c r="T15" s="53">
        <v>48</v>
      </c>
    </row>
    <row r="16" spans="1:20" x14ac:dyDescent="0.2">
      <c r="A16" s="59" t="s">
        <v>79</v>
      </c>
      <c r="B16" s="45">
        <v>7</v>
      </c>
      <c r="C16" s="7">
        <v>9640</v>
      </c>
      <c r="D16" s="121">
        <f t="shared" si="8"/>
        <v>9681.375</v>
      </c>
      <c r="E16" s="122"/>
      <c r="F16" s="117">
        <f t="shared" si="0"/>
        <v>9599.4187427630604</v>
      </c>
      <c r="G16" s="122"/>
      <c r="H16" s="117">
        <f t="shared" si="1"/>
        <v>1.0042274702588148</v>
      </c>
      <c r="I16" s="122"/>
      <c r="J16" s="117">
        <f t="shared" si="9"/>
        <v>0.96859584610289207</v>
      </c>
      <c r="K16" s="118"/>
      <c r="L16" s="47">
        <f t="shared" si="7"/>
        <v>9704.3638562804972</v>
      </c>
      <c r="M16" s="47">
        <f t="shared" si="2"/>
        <v>124.90373968736435</v>
      </c>
      <c r="N16" s="47">
        <f t="shared" si="3"/>
        <v>9337.4011709252518</v>
      </c>
      <c r="O16" s="47">
        <f t="shared" si="4"/>
        <v>-302.59882907474821</v>
      </c>
      <c r="P16" s="47">
        <f t="shared" si="5"/>
        <v>302.59882907474821</v>
      </c>
      <c r="Q16" s="48">
        <f t="shared" si="6"/>
        <v>91566.05135740868</v>
      </c>
    </row>
    <row r="17" spans="1:27" ht="17" thickBot="1" x14ac:dyDescent="0.25">
      <c r="A17" s="59" t="s">
        <v>80</v>
      </c>
      <c r="B17" s="45">
        <v>8</v>
      </c>
      <c r="C17" s="7">
        <v>7788</v>
      </c>
      <c r="D17" s="121">
        <f t="shared" si="8"/>
        <v>9754.875</v>
      </c>
      <c r="E17" s="122"/>
      <c r="F17" s="117">
        <f t="shared" si="0"/>
        <v>9724.322482450425</v>
      </c>
      <c r="G17" s="122"/>
      <c r="H17" s="117">
        <f t="shared" si="1"/>
        <v>0.8008784173966953</v>
      </c>
      <c r="I17" s="122"/>
      <c r="J17" s="117">
        <f t="shared" si="9"/>
        <v>0.83385419457915055</v>
      </c>
      <c r="K17" s="118"/>
      <c r="L17" s="47">
        <f t="shared" si="7"/>
        <v>9728.639824832484</v>
      </c>
      <c r="M17" s="47">
        <f t="shared" si="2"/>
        <v>124.90373968736435</v>
      </c>
      <c r="N17" s="47">
        <f t="shared" si="3"/>
        <v>8196.1760145387252</v>
      </c>
      <c r="O17" s="47">
        <f t="shared" si="4"/>
        <v>408.17601453872521</v>
      </c>
      <c r="P17" s="47">
        <f t="shared" si="5"/>
        <v>408.17601453872521</v>
      </c>
      <c r="Q17" s="48">
        <f t="shared" si="6"/>
        <v>166607.6588447176</v>
      </c>
      <c r="S17" s="42" t="s">
        <v>54</v>
      </c>
    </row>
    <row r="18" spans="1:27" x14ac:dyDescent="0.2">
      <c r="A18" s="59" t="s">
        <v>81</v>
      </c>
      <c r="B18" s="45">
        <v>9</v>
      </c>
      <c r="C18" s="7">
        <v>11654</v>
      </c>
      <c r="D18" s="121">
        <f t="shared" si="8"/>
        <v>9828.875</v>
      </c>
      <c r="E18" s="122"/>
      <c r="F18" s="117">
        <f t="shared" si="0"/>
        <v>9849.2262221377896</v>
      </c>
      <c r="G18" s="122"/>
      <c r="H18" s="117">
        <f t="shared" si="1"/>
        <v>1.1832401588873731</v>
      </c>
      <c r="I18" s="122"/>
      <c r="J18" s="117">
        <f t="shared" si="9"/>
        <v>1.1892414655710344</v>
      </c>
      <c r="K18" s="118"/>
      <c r="L18" s="47">
        <f t="shared" si="7"/>
        <v>9842.438694320479</v>
      </c>
      <c r="M18" s="47">
        <f t="shared" si="2"/>
        <v>124.90373968736435</v>
      </c>
      <c r="N18" s="47">
        <f t="shared" si="3"/>
        <v>11718.24258973762</v>
      </c>
      <c r="O18" s="47">
        <f t="shared" si="4"/>
        <v>64.24258973761971</v>
      </c>
      <c r="P18" s="47">
        <f t="shared" si="5"/>
        <v>64.24258973761971</v>
      </c>
      <c r="Q18" s="48">
        <f t="shared" si="6"/>
        <v>4127.1103361961214</v>
      </c>
      <c r="S18" s="52"/>
      <c r="T18" s="52" t="s">
        <v>59</v>
      </c>
      <c r="U18" s="52" t="s">
        <v>60</v>
      </c>
      <c r="V18" s="52" t="s">
        <v>61</v>
      </c>
      <c r="W18" s="52" t="s">
        <v>62</v>
      </c>
      <c r="X18" s="52" t="s">
        <v>63</v>
      </c>
    </row>
    <row r="19" spans="1:27" x14ac:dyDescent="0.2">
      <c r="A19" s="59" t="s">
        <v>82</v>
      </c>
      <c r="B19" s="45">
        <v>10</v>
      </c>
      <c r="C19" s="7">
        <v>10053</v>
      </c>
      <c r="D19" s="121">
        <f t="shared" si="8"/>
        <v>9994.75</v>
      </c>
      <c r="E19" s="122"/>
      <c r="F19" s="117">
        <f t="shared" si="0"/>
        <v>9974.1299618251542</v>
      </c>
      <c r="G19" s="122"/>
      <c r="H19" s="117">
        <f t="shared" si="1"/>
        <v>1.0079074604478497</v>
      </c>
      <c r="I19" s="122"/>
      <c r="J19" s="117">
        <f t="shared" si="9"/>
        <v>1.0301590266632459</v>
      </c>
      <c r="K19" s="118"/>
      <c r="L19" s="47">
        <f t="shared" si="7"/>
        <v>9924.4491614265899</v>
      </c>
      <c r="M19" s="47">
        <f t="shared" si="2"/>
        <v>124.90373968736435</v>
      </c>
      <c r="N19" s="47">
        <f t="shared" si="3"/>
        <v>10267.947780236787</v>
      </c>
      <c r="O19" s="47">
        <f t="shared" si="4"/>
        <v>214.94778023678737</v>
      </c>
      <c r="P19" s="47">
        <f t="shared" si="5"/>
        <v>214.94778023678737</v>
      </c>
      <c r="Q19" s="48">
        <f t="shared" si="6"/>
        <v>46202.54822872224</v>
      </c>
      <c r="S19" s="42" t="s">
        <v>55</v>
      </c>
      <c r="T19" s="42">
        <v>1</v>
      </c>
      <c r="U19" s="42">
        <v>143715897.85883227</v>
      </c>
      <c r="V19" s="42">
        <v>143715897.85883227</v>
      </c>
      <c r="W19" s="42">
        <v>6270.8061372447191</v>
      </c>
      <c r="X19" s="42">
        <v>7.9745885780910297E-51</v>
      </c>
    </row>
    <row r="20" spans="1:27" x14ac:dyDescent="0.2">
      <c r="A20" s="59" t="s">
        <v>83</v>
      </c>
      <c r="B20" s="45">
        <v>11</v>
      </c>
      <c r="C20" s="7">
        <v>10001</v>
      </c>
      <c r="D20" s="121">
        <f t="shared" si="8"/>
        <v>10206.25</v>
      </c>
      <c r="E20" s="122"/>
      <c r="F20" s="117">
        <f t="shared" si="0"/>
        <v>10099.033701512519</v>
      </c>
      <c r="G20" s="122"/>
      <c r="H20" s="117">
        <f t="shared" si="1"/>
        <v>0.99029276419804046</v>
      </c>
      <c r="I20" s="122"/>
      <c r="J20" s="117">
        <f t="shared" si="9"/>
        <v>0.97635777878723373</v>
      </c>
      <c r="K20" s="118"/>
      <c r="L20" s="47">
        <f t="shared" si="7"/>
        <v>10089.19622316678</v>
      </c>
      <c r="M20" s="47">
        <f t="shared" si="2"/>
        <v>124.90373968736435</v>
      </c>
      <c r="N20" s="47">
        <f t="shared" si="3"/>
        <v>9811.7638767806638</v>
      </c>
      <c r="O20" s="47">
        <f t="shared" si="4"/>
        <v>-189.23612321933615</v>
      </c>
      <c r="P20" s="47">
        <f t="shared" si="5"/>
        <v>189.23612321933615</v>
      </c>
      <c r="Q20" s="48">
        <f t="shared" si="6"/>
        <v>35810.310331083776</v>
      </c>
      <c r="S20" s="42" t="s">
        <v>56</v>
      </c>
      <c r="T20" s="42">
        <v>46</v>
      </c>
      <c r="U20" s="42">
        <v>1054239.4640844392</v>
      </c>
      <c r="V20" s="42">
        <v>22918.249219226938</v>
      </c>
    </row>
    <row r="21" spans="1:27" ht="17" thickBot="1" x14ac:dyDescent="0.25">
      <c r="A21" s="59" t="s">
        <v>84</v>
      </c>
      <c r="B21" s="45">
        <v>12</v>
      </c>
      <c r="C21" s="7">
        <v>8754</v>
      </c>
      <c r="D21" s="121">
        <f t="shared" si="8"/>
        <v>10381.625</v>
      </c>
      <c r="E21" s="122"/>
      <c r="F21" s="117">
        <f t="shared" si="0"/>
        <v>10223.937441199883</v>
      </c>
      <c r="G21" s="122"/>
      <c r="H21" s="117">
        <f t="shared" si="1"/>
        <v>0.8562258963678312</v>
      </c>
      <c r="I21" s="122"/>
      <c r="J21" s="117">
        <f t="shared" si="9"/>
        <v>0.82341023803368885</v>
      </c>
      <c r="K21" s="118"/>
      <c r="L21" s="47">
        <f t="shared" si="7"/>
        <v>10299.883580569262</v>
      </c>
      <c r="M21" s="47">
        <f t="shared" si="2"/>
        <v>124.90373968736435</v>
      </c>
      <c r="N21" s="47">
        <f t="shared" si="3"/>
        <v>8410.3944817136235</v>
      </c>
      <c r="O21" s="47">
        <f t="shared" si="4"/>
        <v>-343.60551828637654</v>
      </c>
      <c r="P21" s="47">
        <f t="shared" si="5"/>
        <v>343.60551828637654</v>
      </c>
      <c r="Q21" s="48">
        <f t="shared" si="6"/>
        <v>118064.75219684944</v>
      </c>
      <c r="S21" s="53" t="s">
        <v>57</v>
      </c>
      <c r="T21" s="53">
        <v>47</v>
      </c>
      <c r="U21" s="53">
        <v>144770137.32291672</v>
      </c>
      <c r="V21" s="53"/>
      <c r="W21" s="53"/>
      <c r="X21" s="53"/>
    </row>
    <row r="22" spans="1:27" ht="17" thickBot="1" x14ac:dyDescent="0.25">
      <c r="A22" s="59" t="s">
        <v>85</v>
      </c>
      <c r="B22" s="45">
        <v>13</v>
      </c>
      <c r="C22" s="7">
        <v>12380</v>
      </c>
      <c r="D22" s="121">
        <f t="shared" si="8"/>
        <v>10514.5</v>
      </c>
      <c r="E22" s="122"/>
      <c r="F22" s="117">
        <f t="shared" si="0"/>
        <v>10348.841180887246</v>
      </c>
      <c r="G22" s="122"/>
      <c r="H22" s="117">
        <f t="shared" si="1"/>
        <v>1.1962692038277676</v>
      </c>
      <c r="I22" s="122"/>
      <c r="J22" s="117">
        <f t="shared" si="9"/>
        <v>1.1876167025657647</v>
      </c>
      <c r="K22" s="118"/>
      <c r="L22" s="47">
        <f t="shared" si="7"/>
        <v>10424.674541639502</v>
      </c>
      <c r="M22" s="47">
        <f t="shared" si="2"/>
        <v>124.90373968736435</v>
      </c>
      <c r="N22" s="47">
        <f t="shared" si="3"/>
        <v>12380.651542232568</v>
      </c>
      <c r="O22" s="47">
        <f t="shared" si="4"/>
        <v>0.65154223256831756</v>
      </c>
      <c r="P22" s="47">
        <f t="shared" si="5"/>
        <v>0.65154223256831756</v>
      </c>
      <c r="Q22" s="48">
        <f t="shared" si="6"/>
        <v>0.42450728082010758</v>
      </c>
    </row>
    <row r="23" spans="1:27" x14ac:dyDescent="0.2">
      <c r="A23" s="59" t="s">
        <v>86</v>
      </c>
      <c r="B23" s="45">
        <v>14</v>
      </c>
      <c r="C23" s="7">
        <v>10730</v>
      </c>
      <c r="D23" s="121">
        <f t="shared" si="8"/>
        <v>10628.375</v>
      </c>
      <c r="E23" s="122"/>
      <c r="F23" s="117">
        <f t="shared" si="0"/>
        <v>10473.744920574611</v>
      </c>
      <c r="G23" s="122"/>
      <c r="H23" s="117">
        <f t="shared" si="1"/>
        <v>1.0244664235541963</v>
      </c>
      <c r="I23" s="122"/>
      <c r="J23" s="117">
        <f t="shared" si="9"/>
        <v>1.0247676924664488</v>
      </c>
      <c r="K23" s="118"/>
      <c r="L23" s="47">
        <f t="shared" si="7"/>
        <v>10533.356208254943</v>
      </c>
      <c r="M23" s="47">
        <f t="shared" si="2"/>
        <v>124.90373968736435</v>
      </c>
      <c r="N23" s="47">
        <f t="shared" si="3"/>
        <v>10810.866991849498</v>
      </c>
      <c r="O23" s="47">
        <f t="shared" si="4"/>
        <v>80.866991849497936</v>
      </c>
      <c r="P23" s="47">
        <f t="shared" si="5"/>
        <v>80.866991849497936</v>
      </c>
      <c r="Q23" s="48">
        <f t="shared" si="6"/>
        <v>6539.4703707867657</v>
      </c>
      <c r="S23" s="52"/>
      <c r="T23" s="52" t="s">
        <v>64</v>
      </c>
      <c r="U23" s="52" t="s">
        <v>52</v>
      </c>
      <c r="V23" s="52" t="s">
        <v>65</v>
      </c>
      <c r="W23" s="52" t="s">
        <v>66</v>
      </c>
      <c r="X23" s="52" t="s">
        <v>67</v>
      </c>
      <c r="Y23" s="52" t="s">
        <v>68</v>
      </c>
      <c r="Z23" s="52" t="s">
        <v>69</v>
      </c>
      <c r="AA23" s="52" t="s">
        <v>70</v>
      </c>
    </row>
    <row r="24" spans="1:27" x14ac:dyDescent="0.2">
      <c r="A24" s="59" t="s">
        <v>87</v>
      </c>
      <c r="B24" s="45">
        <v>15</v>
      </c>
      <c r="C24" s="7">
        <v>10387</v>
      </c>
      <c r="D24" s="121">
        <f t="shared" si="8"/>
        <v>10721.875</v>
      </c>
      <c r="E24" s="122"/>
      <c r="F24" s="117">
        <f t="shared" si="0"/>
        <v>10598.648660261975</v>
      </c>
      <c r="G24" s="122"/>
      <c r="H24" s="117">
        <f t="shared" si="1"/>
        <v>0.98003059946165405</v>
      </c>
      <c r="I24" s="122"/>
      <c r="J24" s="117">
        <f t="shared" si="9"/>
        <v>0.98102670675976356</v>
      </c>
      <c r="K24" s="118"/>
      <c r="L24" s="47">
        <f t="shared" si="7"/>
        <v>10643.793373685428</v>
      </c>
      <c r="M24" s="47">
        <f t="shared" si="2"/>
        <v>124.90373968736435</v>
      </c>
      <c r="N24" s="47">
        <f t="shared" si="3"/>
        <v>10456.037656519331</v>
      </c>
      <c r="O24" s="47">
        <f t="shared" si="4"/>
        <v>69.037656519330994</v>
      </c>
      <c r="P24" s="47">
        <f t="shared" si="5"/>
        <v>69.037656519330994</v>
      </c>
      <c r="Q24" s="48">
        <f t="shared" si="6"/>
        <v>4766.1980176811257</v>
      </c>
      <c r="S24" s="42" t="s">
        <v>58</v>
      </c>
      <c r="T24" s="42">
        <v>8725.0925649515102</v>
      </c>
      <c r="U24" s="42">
        <v>47.165342466495176</v>
      </c>
      <c r="V24" s="42">
        <v>184.98948822749566</v>
      </c>
      <c r="W24" s="42">
        <v>1.0226533987587203E-67</v>
      </c>
      <c r="X24" s="42">
        <v>8630.153654679174</v>
      </c>
      <c r="Y24" s="42">
        <v>8820.0314752238464</v>
      </c>
      <c r="Z24" s="42">
        <v>8630.153654679174</v>
      </c>
      <c r="AA24" s="42">
        <v>8820.0314752238464</v>
      </c>
    </row>
    <row r="25" spans="1:27" ht="17" thickBot="1" x14ac:dyDescent="0.25">
      <c r="A25" s="59" t="s">
        <v>88</v>
      </c>
      <c r="B25" s="45">
        <v>16</v>
      </c>
      <c r="C25" s="7">
        <v>9279</v>
      </c>
      <c r="D25" s="121">
        <f t="shared" si="8"/>
        <v>10769.875</v>
      </c>
      <c r="E25" s="122"/>
      <c r="F25" s="117">
        <f t="shared" si="0"/>
        <v>10723.55239994934</v>
      </c>
      <c r="G25" s="122"/>
      <c r="H25" s="117">
        <f t="shared" si="1"/>
        <v>0.86529161736029148</v>
      </c>
      <c r="I25" s="122"/>
      <c r="J25" s="117">
        <f t="shared" si="9"/>
        <v>0.83171443256986366</v>
      </c>
      <c r="K25" s="118"/>
      <c r="L25" s="47">
        <f t="shared" si="7"/>
        <v>10848.412437073426</v>
      </c>
      <c r="M25" s="47">
        <f t="shared" si="2"/>
        <v>124.90373968736435</v>
      </c>
      <c r="N25" s="47">
        <f t="shared" si="3"/>
        <v>8956.4808091655814</v>
      </c>
      <c r="O25" s="47">
        <f t="shared" si="4"/>
        <v>-322.51919083441862</v>
      </c>
      <c r="P25" s="47">
        <f t="shared" si="5"/>
        <v>322.51919083441862</v>
      </c>
      <c r="Q25" s="48">
        <f t="shared" si="6"/>
        <v>104018.62845648814</v>
      </c>
      <c r="S25" s="53" t="s">
        <v>71</v>
      </c>
      <c r="T25" s="53">
        <v>124.90373968736435</v>
      </c>
      <c r="U25" s="53">
        <v>1.5772980057831967</v>
      </c>
      <c r="V25" s="53">
        <v>79.188421737301468</v>
      </c>
      <c r="W25" s="53">
        <v>7.9745885780910297E-51</v>
      </c>
      <c r="X25" s="53">
        <v>121.72880347333896</v>
      </c>
      <c r="Y25" s="53">
        <v>128.07867590138974</v>
      </c>
      <c r="Z25" s="53">
        <v>121.72880347333896</v>
      </c>
      <c r="AA25" s="53">
        <v>128.07867590138974</v>
      </c>
    </row>
    <row r="26" spans="1:27" x14ac:dyDescent="0.2">
      <c r="A26" s="59" t="s">
        <v>89</v>
      </c>
      <c r="B26" s="45">
        <v>17</v>
      </c>
      <c r="C26" s="7">
        <v>12603</v>
      </c>
      <c r="D26" s="121">
        <f t="shared" si="8"/>
        <v>10831.25</v>
      </c>
      <c r="E26" s="122"/>
      <c r="F26" s="117">
        <f t="shared" si="0"/>
        <v>10848.456139636704</v>
      </c>
      <c r="G26" s="122"/>
      <c r="H26" s="117">
        <f t="shared" si="1"/>
        <v>1.1617321246248826</v>
      </c>
      <c r="I26" s="122"/>
      <c r="J26" s="117">
        <f t="shared" si="9"/>
        <v>1.187601144709066</v>
      </c>
      <c r="K26" s="118"/>
      <c r="L26" s="47">
        <f t="shared" si="7"/>
        <v>10899.070859307658</v>
      </c>
      <c r="M26" s="47">
        <f t="shared" si="2"/>
        <v>124.90373968736435</v>
      </c>
      <c r="N26" s="47">
        <f t="shared" si="3"/>
        <v>13031.922852775626</v>
      </c>
      <c r="O26" s="47">
        <f t="shared" si="4"/>
        <v>428.92285277562587</v>
      </c>
      <c r="P26" s="47">
        <f t="shared" si="5"/>
        <v>428.92285277562587</v>
      </c>
      <c r="Q26" s="48">
        <f t="shared" si="6"/>
        <v>183974.81363318121</v>
      </c>
    </row>
    <row r="27" spans="1:27" x14ac:dyDescent="0.2">
      <c r="A27" s="59" t="s">
        <v>90</v>
      </c>
      <c r="B27" s="45">
        <v>18</v>
      </c>
      <c r="C27" s="7">
        <v>10891</v>
      </c>
      <c r="D27" s="121">
        <f t="shared" si="8"/>
        <v>10909.375</v>
      </c>
      <c r="E27" s="122"/>
      <c r="F27" s="117">
        <f t="shared" si="0"/>
        <v>10973.359879324069</v>
      </c>
      <c r="G27" s="122"/>
      <c r="H27" s="117">
        <f t="shared" si="1"/>
        <v>0.99249456135315028</v>
      </c>
      <c r="I27" s="122"/>
      <c r="J27" s="117">
        <f t="shared" si="9"/>
        <v>1.0228566329277691</v>
      </c>
      <c r="K27" s="118"/>
      <c r="L27" s="47">
        <f t="shared" si="7"/>
        <v>10946.609512315124</v>
      </c>
      <c r="M27" s="47">
        <f t="shared" si="2"/>
        <v>124.90373968736435</v>
      </c>
      <c r="N27" s="47">
        <f t="shared" si="3"/>
        <v>11275.945539809301</v>
      </c>
      <c r="O27" s="47">
        <f t="shared" si="4"/>
        <v>384.94553980930141</v>
      </c>
      <c r="P27" s="47">
        <f t="shared" si="5"/>
        <v>384.94553980930141</v>
      </c>
      <c r="Q27" s="48">
        <f t="shared" si="6"/>
        <v>148183.06861907445</v>
      </c>
    </row>
    <row r="28" spans="1:27" x14ac:dyDescent="0.2">
      <c r="A28" s="59" t="s">
        <v>91</v>
      </c>
      <c r="B28" s="45">
        <v>19</v>
      </c>
      <c r="C28" s="7">
        <v>10717</v>
      </c>
      <c r="D28" s="121">
        <f t="shared" si="8"/>
        <v>11005.125</v>
      </c>
      <c r="E28" s="122"/>
      <c r="F28" s="117">
        <f t="shared" si="0"/>
        <v>11098.263619011432</v>
      </c>
      <c r="G28" s="122"/>
      <c r="H28" s="117">
        <f t="shared" si="1"/>
        <v>0.96564655228063578</v>
      </c>
      <c r="I28" s="122"/>
      <c r="J28" s="117">
        <f t="shared" si="9"/>
        <v>0.97941212773484398</v>
      </c>
      <c r="K28" s="118"/>
      <c r="L28" s="47">
        <f t="shared" si="7"/>
        <v>11044.946361647755</v>
      </c>
      <c r="M28" s="47">
        <f t="shared" si="2"/>
        <v>124.90373968736435</v>
      </c>
      <c r="N28" s="47">
        <f t="shared" si="3"/>
        <v>10843.574351388279</v>
      </c>
      <c r="O28" s="47">
        <f t="shared" si="4"/>
        <v>126.57435138827896</v>
      </c>
      <c r="P28" s="47">
        <f t="shared" si="5"/>
        <v>126.57435138827896</v>
      </c>
      <c r="Q28" s="48">
        <f t="shared" si="6"/>
        <v>16021.066429363515</v>
      </c>
    </row>
    <row r="29" spans="1:27" x14ac:dyDescent="0.2">
      <c r="A29" s="59" t="s">
        <v>92</v>
      </c>
      <c r="B29" s="45">
        <v>20</v>
      </c>
      <c r="C29" s="7">
        <v>9574</v>
      </c>
      <c r="D29" s="121">
        <f t="shared" si="8"/>
        <v>11132.625</v>
      </c>
      <c r="E29" s="122"/>
      <c r="F29" s="117">
        <f t="shared" si="0"/>
        <v>11223.167358698796</v>
      </c>
      <c r="G29" s="122"/>
      <c r="H29" s="117">
        <f t="shared" si="1"/>
        <v>0.85305686835182337</v>
      </c>
      <c r="I29" s="122"/>
      <c r="J29" s="117">
        <f t="shared" si="9"/>
        <v>0.83911489867859235</v>
      </c>
      <c r="K29" s="118"/>
      <c r="L29" s="47">
        <f t="shared" si="7"/>
        <v>11219.144062829648</v>
      </c>
      <c r="M29" s="47">
        <f t="shared" si="2"/>
        <v>124.90373968736435</v>
      </c>
      <c r="N29" s="47">
        <f t="shared" si="3"/>
        <v>9372.7876360368828</v>
      </c>
      <c r="O29" s="47">
        <f t="shared" si="4"/>
        <v>-201.21236396311724</v>
      </c>
      <c r="P29" s="47">
        <f t="shared" si="5"/>
        <v>201.21236396311724</v>
      </c>
      <c r="Q29" s="48">
        <f t="shared" si="6"/>
        <v>40486.41541162596</v>
      </c>
    </row>
    <row r="30" spans="1:27" x14ac:dyDescent="0.2">
      <c r="A30" s="59" t="s">
        <v>93</v>
      </c>
      <c r="B30" s="45">
        <v>21</v>
      </c>
      <c r="C30" s="7">
        <v>13074</v>
      </c>
      <c r="D30" s="121">
        <f t="shared" si="8"/>
        <v>11215.75</v>
      </c>
      <c r="E30" s="122"/>
      <c r="F30" s="117">
        <f t="shared" si="0"/>
        <v>11348.071098386161</v>
      </c>
      <c r="G30" s="122"/>
      <c r="H30" s="117">
        <f t="shared" si="1"/>
        <v>1.1520900676996364</v>
      </c>
      <c r="I30" s="122"/>
      <c r="J30" s="117">
        <f t="shared" si="9"/>
        <v>1.1778049048505674</v>
      </c>
      <c r="K30" s="118"/>
      <c r="L30" s="47">
        <f t="shared" si="7"/>
        <v>11293.942611633827</v>
      </c>
      <c r="M30" s="47">
        <f t="shared" si="2"/>
        <v>124.90373968736435</v>
      </c>
      <c r="N30" s="47">
        <f t="shared" si="3"/>
        <v>13361.075142663838</v>
      </c>
      <c r="O30" s="47">
        <f t="shared" si="4"/>
        <v>287.07514266383805</v>
      </c>
      <c r="P30" s="47">
        <f t="shared" si="5"/>
        <v>287.07514266383805</v>
      </c>
      <c r="Q30" s="48">
        <f t="shared" si="6"/>
        <v>82412.137535462971</v>
      </c>
    </row>
    <row r="31" spans="1:27" x14ac:dyDescent="0.2">
      <c r="A31" s="59" t="s">
        <v>94</v>
      </c>
      <c r="B31" s="45">
        <v>22</v>
      </c>
      <c r="C31" s="7">
        <v>11440</v>
      </c>
      <c r="D31" s="121">
        <f t="shared" si="8"/>
        <v>11243.5</v>
      </c>
      <c r="E31" s="122"/>
      <c r="F31" s="117">
        <f t="shared" si="0"/>
        <v>11472.974838073525</v>
      </c>
      <c r="G31" s="122"/>
      <c r="H31" s="117">
        <f t="shared" si="1"/>
        <v>0.99712586852678375</v>
      </c>
      <c r="I31" s="122"/>
      <c r="J31" s="117">
        <f t="shared" si="9"/>
        <v>1.0141029791344811</v>
      </c>
      <c r="K31" s="118"/>
      <c r="L31" s="47">
        <f t="shared" si="7"/>
        <v>11390.489826624165</v>
      </c>
      <c r="M31" s="47">
        <f t="shared" si="2"/>
        <v>124.90373968736435</v>
      </c>
      <c r="N31" s="47">
        <f t="shared" si="3"/>
        <v>11579.88610315372</v>
      </c>
      <c r="O31" s="47">
        <f t="shared" si="4"/>
        <v>139.88610315371989</v>
      </c>
      <c r="P31" s="47">
        <f t="shared" si="5"/>
        <v>139.88610315371989</v>
      </c>
      <c r="Q31" s="48">
        <f t="shared" si="6"/>
        <v>19568.121855533162</v>
      </c>
    </row>
    <row r="32" spans="1:27" x14ac:dyDescent="0.2">
      <c r="A32" s="59" t="s">
        <v>95</v>
      </c>
      <c r="B32" s="45">
        <v>23</v>
      </c>
      <c r="C32" s="7">
        <v>10833</v>
      </c>
      <c r="D32" s="121">
        <f t="shared" si="8"/>
        <v>11278.125</v>
      </c>
      <c r="E32" s="122"/>
      <c r="F32" s="117">
        <f t="shared" si="0"/>
        <v>11597.87857776089</v>
      </c>
      <c r="G32" s="122"/>
      <c r="H32" s="117">
        <f t="shared" si="1"/>
        <v>0.93405013057926334</v>
      </c>
      <c r="I32" s="122"/>
      <c r="J32" s="117">
        <f t="shared" si="9"/>
        <v>0.9765594559939732</v>
      </c>
      <c r="K32" s="118"/>
      <c r="L32" s="47">
        <f t="shared" si="7"/>
        <v>11428.5674336424</v>
      </c>
      <c r="M32" s="47">
        <f t="shared" si="2"/>
        <v>124.90373968736435</v>
      </c>
      <c r="N32" s="47">
        <f t="shared" si="3"/>
        <v>11245.466476673686</v>
      </c>
      <c r="O32" s="47">
        <f t="shared" si="4"/>
        <v>412.46647667368597</v>
      </c>
      <c r="P32" s="47">
        <f t="shared" si="5"/>
        <v>412.46647667368597</v>
      </c>
      <c r="Q32" s="48">
        <f t="shared" si="6"/>
        <v>170128.59437960433</v>
      </c>
    </row>
    <row r="33" spans="1:17" x14ac:dyDescent="0.2">
      <c r="A33" s="59" t="s">
        <v>96</v>
      </c>
      <c r="B33" s="45">
        <v>24</v>
      </c>
      <c r="C33" s="7">
        <v>9680</v>
      </c>
      <c r="D33" s="121">
        <f t="shared" si="8"/>
        <v>11331.25</v>
      </c>
      <c r="E33" s="122"/>
      <c r="F33" s="117">
        <f t="shared" si="0"/>
        <v>11722.782317448255</v>
      </c>
      <c r="G33" s="122"/>
      <c r="H33" s="117">
        <f t="shared" si="1"/>
        <v>0.8257425360182824</v>
      </c>
      <c r="I33" s="122"/>
      <c r="J33" s="117">
        <f t="shared" si="9"/>
        <v>0.84357931450616253</v>
      </c>
      <c r="K33" s="118"/>
      <c r="L33" s="47">
        <f t="shared" si="7"/>
        <v>11537.322126168063</v>
      </c>
      <c r="M33" s="47">
        <f t="shared" si="2"/>
        <v>124.90373968736435</v>
      </c>
      <c r="N33" s="47">
        <f t="shared" si="3"/>
        <v>9746.2692925642314</v>
      </c>
      <c r="O33" s="47">
        <f t="shared" si="4"/>
        <v>66.269292564231364</v>
      </c>
      <c r="P33" s="47">
        <f t="shared" si="5"/>
        <v>66.269292564231364</v>
      </c>
      <c r="Q33" s="48">
        <f t="shared" si="6"/>
        <v>4391.6191369636899</v>
      </c>
    </row>
    <row r="34" spans="1:17" x14ac:dyDescent="0.2">
      <c r="A34" s="59" t="s">
        <v>97</v>
      </c>
      <c r="B34" s="45">
        <v>25</v>
      </c>
      <c r="C34" s="7">
        <v>13245</v>
      </c>
      <c r="D34" s="121">
        <f t="shared" si="8"/>
        <v>11463.875</v>
      </c>
      <c r="E34" s="122"/>
      <c r="F34" s="117">
        <f t="shared" si="0"/>
        <v>11847.686057135619</v>
      </c>
      <c r="G34" s="122"/>
      <c r="H34" s="117">
        <f t="shared" si="1"/>
        <v>1.117939818469684</v>
      </c>
      <c r="I34" s="122"/>
      <c r="J34" s="117">
        <f t="shared" si="9"/>
        <v>1.1714775861033897</v>
      </c>
      <c r="K34" s="118"/>
      <c r="L34" s="47">
        <f t="shared" si="7"/>
        <v>11589.044541025803</v>
      </c>
      <c r="M34" s="47">
        <f t="shared" si="2"/>
        <v>124.90373968736435</v>
      </c>
      <c r="N34" s="47">
        <f t="shared" si="3"/>
        <v>13662.036205924829</v>
      </c>
      <c r="O34" s="47">
        <f t="shared" si="4"/>
        <v>417.03620592482912</v>
      </c>
      <c r="P34" s="47">
        <f t="shared" si="5"/>
        <v>417.03620592482912</v>
      </c>
      <c r="Q34" s="48">
        <f t="shared" si="6"/>
        <v>173919.19705217649</v>
      </c>
    </row>
    <row r="35" spans="1:17" x14ac:dyDescent="0.2">
      <c r="A35" s="59" t="s">
        <v>98</v>
      </c>
      <c r="B35" s="45">
        <v>26</v>
      </c>
      <c r="C35" s="7">
        <v>11694</v>
      </c>
      <c r="D35" s="121">
        <f t="shared" si="8"/>
        <v>11665.875</v>
      </c>
      <c r="E35" s="122"/>
      <c r="F35" s="117">
        <f t="shared" si="0"/>
        <v>11972.589796822984</v>
      </c>
      <c r="G35" s="122"/>
      <c r="H35" s="117">
        <f t="shared" si="1"/>
        <v>0.97673103300533104</v>
      </c>
      <c r="I35" s="122"/>
      <c r="J35" s="117">
        <f t="shared" si="9"/>
        <v>1.0110459338500002</v>
      </c>
      <c r="K35" s="118"/>
      <c r="L35" s="47">
        <f t="shared" si="7"/>
        <v>11683.583852579008</v>
      </c>
      <c r="M35" s="47">
        <f t="shared" si="2"/>
        <v>124.90373968736435</v>
      </c>
      <c r="N35" s="47">
        <f t="shared" si="3"/>
        <v>11843.339778544248</v>
      </c>
      <c r="O35" s="47">
        <f t="shared" si="4"/>
        <v>149.33977854424847</v>
      </c>
      <c r="P35" s="47">
        <f t="shared" si="5"/>
        <v>149.33977854424847</v>
      </c>
      <c r="Q35" s="48">
        <f t="shared" si="6"/>
        <v>22302.369455645177</v>
      </c>
    </row>
    <row r="36" spans="1:17" x14ac:dyDescent="0.2">
      <c r="A36" s="59" t="s">
        <v>99</v>
      </c>
      <c r="B36" s="45">
        <v>27</v>
      </c>
      <c r="C36" s="7">
        <v>11640</v>
      </c>
      <c r="D36" s="121">
        <f t="shared" si="8"/>
        <v>11862</v>
      </c>
      <c r="E36" s="122"/>
      <c r="F36" s="117">
        <f t="shared" si="0"/>
        <v>12097.493536510348</v>
      </c>
      <c r="G36" s="122"/>
      <c r="H36" s="117">
        <f t="shared" si="1"/>
        <v>0.96218278314184436</v>
      </c>
      <c r="I36" s="122"/>
      <c r="J36" s="117">
        <f t="shared" si="9"/>
        <v>0.96757552179807438</v>
      </c>
      <c r="K36" s="118"/>
      <c r="L36" s="47">
        <f t="shared" si="7"/>
        <v>11854.038099771389</v>
      </c>
      <c r="M36" s="47">
        <f t="shared" si="2"/>
        <v>124.90373968736435</v>
      </c>
      <c r="N36" s="47">
        <f t="shared" si="3"/>
        <v>11425.603543733223</v>
      </c>
      <c r="O36" s="47">
        <f t="shared" si="4"/>
        <v>-214.39645626677702</v>
      </c>
      <c r="P36" s="47">
        <f t="shared" si="5"/>
        <v>214.39645626677702</v>
      </c>
      <c r="Q36" s="48">
        <f t="shared" si="6"/>
        <v>45965.840459752035</v>
      </c>
    </row>
    <row r="37" spans="1:17" x14ac:dyDescent="0.2">
      <c r="A37" s="59" t="s">
        <v>100</v>
      </c>
      <c r="B37" s="45">
        <v>28</v>
      </c>
      <c r="C37" s="7">
        <v>10489</v>
      </c>
      <c r="D37" s="121">
        <f t="shared" si="8"/>
        <v>12060.25</v>
      </c>
      <c r="E37" s="122"/>
      <c r="F37" s="117">
        <f t="shared" si="0"/>
        <v>12222.397276197713</v>
      </c>
      <c r="G37" s="122"/>
      <c r="H37" s="117">
        <f t="shared" si="1"/>
        <v>0.85817861774355952</v>
      </c>
      <c r="I37" s="122"/>
      <c r="J37" s="117">
        <f t="shared" si="9"/>
        <v>0.84214950883123652</v>
      </c>
      <c r="K37" s="118"/>
      <c r="L37" s="47">
        <f t="shared" si="7"/>
        <v>12076.812088016373</v>
      </c>
      <c r="M37" s="47">
        <f t="shared" si="2"/>
        <v>124.90373968736435</v>
      </c>
      <c r="N37" s="47">
        <f t="shared" si="3"/>
        <v>10088.059986418139</v>
      </c>
      <c r="O37" s="47">
        <f t="shared" si="4"/>
        <v>-400.94001358186142</v>
      </c>
      <c r="P37" s="47">
        <f t="shared" si="5"/>
        <v>400.94001358186142</v>
      </c>
      <c r="Q37" s="48">
        <f t="shared" si="6"/>
        <v>160752.89449102321</v>
      </c>
    </row>
    <row r="38" spans="1:17" x14ac:dyDescent="0.2">
      <c r="A38" s="59" t="s">
        <v>101</v>
      </c>
      <c r="B38" s="45">
        <v>29</v>
      </c>
      <c r="C38" s="7">
        <v>14005</v>
      </c>
      <c r="D38" s="121">
        <f t="shared" si="8"/>
        <v>12222.25</v>
      </c>
      <c r="E38" s="122"/>
      <c r="F38" s="117">
        <f t="shared" si="0"/>
        <v>12347.301015885078</v>
      </c>
      <c r="G38" s="122"/>
      <c r="H38" s="117">
        <f t="shared" si="1"/>
        <v>1.1342559788558046</v>
      </c>
      <c r="I38" s="122"/>
      <c r="J38" s="117">
        <f t="shared" si="9"/>
        <v>1.1625199002159554</v>
      </c>
      <c r="K38" s="118"/>
      <c r="L38" s="47">
        <f t="shared" si="7"/>
        <v>12169.932547988881</v>
      </c>
      <c r="M38" s="47">
        <f t="shared" si="2"/>
        <v>124.90373968736435</v>
      </c>
      <c r="N38" s="47">
        <f t="shared" si="3"/>
        <v>14184.737466485592</v>
      </c>
      <c r="O38" s="47">
        <f t="shared" si="4"/>
        <v>179.73746648559245</v>
      </c>
      <c r="P38" s="47">
        <f t="shared" si="5"/>
        <v>179.73746648559245</v>
      </c>
      <c r="Q38" s="48">
        <f t="shared" si="6"/>
        <v>32305.556858659467</v>
      </c>
    </row>
    <row r="39" spans="1:17" x14ac:dyDescent="0.2">
      <c r="A39" s="59" t="s">
        <v>102</v>
      </c>
      <c r="B39" s="45">
        <v>30</v>
      </c>
      <c r="C39" s="7">
        <v>12520</v>
      </c>
      <c r="D39" s="121">
        <f t="shared" si="8"/>
        <v>12373.75</v>
      </c>
      <c r="E39" s="122"/>
      <c r="F39" s="117">
        <f t="shared" si="0"/>
        <v>12472.20475557244</v>
      </c>
      <c r="G39" s="122"/>
      <c r="H39" s="117">
        <f t="shared" si="1"/>
        <v>1.0038321407773718</v>
      </c>
      <c r="I39" s="122"/>
      <c r="J39" s="117">
        <f t="shared" si="9"/>
        <v>1.0078641613521733</v>
      </c>
      <c r="K39" s="118"/>
      <c r="L39" s="47">
        <f t="shared" si="7"/>
        <v>12321.040890027694</v>
      </c>
      <c r="M39" s="47">
        <f t="shared" si="2"/>
        <v>124.90373968736435</v>
      </c>
      <c r="N39" s="47">
        <f t="shared" si="3"/>
        <v>12391.524864041086</v>
      </c>
      <c r="O39" s="47">
        <f t="shared" si="4"/>
        <v>-128.4751359589136</v>
      </c>
      <c r="P39" s="47">
        <f t="shared" si="5"/>
        <v>128.4751359589136</v>
      </c>
      <c r="Q39" s="48">
        <f t="shared" si="6"/>
        <v>16505.860559661334</v>
      </c>
    </row>
    <row r="40" spans="1:17" x14ac:dyDescent="0.2">
      <c r="A40" s="59" t="s">
        <v>103</v>
      </c>
      <c r="B40" s="45">
        <v>31</v>
      </c>
      <c r="C40" s="7">
        <v>12110</v>
      </c>
      <c r="D40" s="121">
        <f t="shared" si="8"/>
        <v>12574.125</v>
      </c>
      <c r="E40" s="122"/>
      <c r="F40" s="117">
        <f t="shared" si="0"/>
        <v>12597.108495259805</v>
      </c>
      <c r="G40" s="122"/>
      <c r="H40" s="117">
        <f t="shared" si="1"/>
        <v>0.96133172184369931</v>
      </c>
      <c r="I40" s="122"/>
      <c r="J40" s="117">
        <f t="shared" si="9"/>
        <v>0.97207768241250758</v>
      </c>
      <c r="K40" s="118"/>
      <c r="L40" s="47">
        <f t="shared" si="7"/>
        <v>12448.392453224131</v>
      </c>
      <c r="M40" s="47">
        <f t="shared" si="2"/>
        <v>124.90373968736435</v>
      </c>
      <c r="N40" s="47">
        <f t="shared" si="3"/>
        <v>12098.425011087809</v>
      </c>
      <c r="O40" s="47">
        <f t="shared" si="4"/>
        <v>-11.574988912190747</v>
      </c>
      <c r="P40" s="47">
        <f t="shared" si="5"/>
        <v>11.574988912190747</v>
      </c>
      <c r="Q40" s="48">
        <f t="shared" si="6"/>
        <v>133.98036831733873</v>
      </c>
    </row>
    <row r="41" spans="1:17" x14ac:dyDescent="0.2">
      <c r="A41" s="59" t="s">
        <v>104</v>
      </c>
      <c r="B41" s="45">
        <v>32</v>
      </c>
      <c r="C41" s="7">
        <v>11231</v>
      </c>
      <c r="D41" s="121">
        <f t="shared" si="8"/>
        <v>12782.5</v>
      </c>
      <c r="E41" s="122"/>
      <c r="F41" s="117">
        <f t="shared" si="0"/>
        <v>12722.012234947169</v>
      </c>
      <c r="G41" s="122"/>
      <c r="H41" s="117">
        <f t="shared" si="1"/>
        <v>0.88280059731027594</v>
      </c>
      <c r="I41" s="122"/>
      <c r="J41" s="117">
        <f t="shared" si="9"/>
        <v>0.85041363221065791</v>
      </c>
      <c r="K41" s="118"/>
      <c r="L41" s="47">
        <f t="shared" si="7"/>
        <v>12703.467114908981</v>
      </c>
      <c r="M41" s="47">
        <f t="shared" si="2"/>
        <v>124.90373968736435</v>
      </c>
      <c r="N41" s="47">
        <f t="shared" si="3"/>
        <v>10692.502484274302</v>
      </c>
      <c r="O41" s="47">
        <f t="shared" si="4"/>
        <v>-538.49751572569767</v>
      </c>
      <c r="P41" s="47">
        <f t="shared" si="5"/>
        <v>538.49751572569767</v>
      </c>
      <c r="Q41" s="48">
        <f t="shared" si="6"/>
        <v>289979.57444274798</v>
      </c>
    </row>
    <row r="42" spans="1:17" x14ac:dyDescent="0.2">
      <c r="A42" s="59" t="s">
        <v>105</v>
      </c>
      <c r="B42" s="45">
        <v>33</v>
      </c>
      <c r="C42" s="7">
        <v>14866</v>
      </c>
      <c r="D42" s="121">
        <f t="shared" si="8"/>
        <v>12945.5</v>
      </c>
      <c r="E42" s="122"/>
      <c r="F42" s="117">
        <f t="shared" si="0"/>
        <v>12846.915974634534</v>
      </c>
      <c r="G42" s="122"/>
      <c r="H42" s="117">
        <f t="shared" si="1"/>
        <v>1.1571648813888116</v>
      </c>
      <c r="I42" s="122"/>
      <c r="J42" s="117">
        <f t="shared" si="9"/>
        <v>1.1588435223302873</v>
      </c>
      <c r="K42" s="118"/>
      <c r="L42" s="47">
        <f t="shared" si="7"/>
        <v>12828.357644713518</v>
      </c>
      <c r="M42" s="47">
        <f t="shared" si="2"/>
        <v>124.90373968736435</v>
      </c>
      <c r="N42" s="47">
        <f t="shared" si="3"/>
        <v>14866.074466899627</v>
      </c>
      <c r="O42" s="47">
        <f t="shared" si="4"/>
        <v>7.4466899626713712E-2</v>
      </c>
      <c r="P42" s="47">
        <f t="shared" si="5"/>
        <v>7.4466899626713712E-2</v>
      </c>
      <c r="Q42" s="48">
        <f t="shared" si="6"/>
        <v>5.545319140015055E-3</v>
      </c>
    </row>
    <row r="43" spans="1:17" x14ac:dyDescent="0.2">
      <c r="A43" s="59" t="s">
        <v>106</v>
      </c>
      <c r="B43" s="45">
        <v>34</v>
      </c>
      <c r="C43" s="7">
        <v>13326</v>
      </c>
      <c r="D43" s="121">
        <f t="shared" si="8"/>
        <v>13059.5</v>
      </c>
      <c r="E43" s="122"/>
      <c r="F43" s="117">
        <f t="shared" si="0"/>
        <v>12971.819714321899</v>
      </c>
      <c r="G43" s="122"/>
      <c r="H43" s="117">
        <f t="shared" si="1"/>
        <v>1.0273038242496586</v>
      </c>
      <c r="I43" s="122"/>
      <c r="J43" s="117">
        <f t="shared" si="9"/>
        <v>1.010459782999781</v>
      </c>
      <c r="K43" s="118"/>
      <c r="L43" s="47">
        <f t="shared" si="7"/>
        <v>13001.528155873684</v>
      </c>
      <c r="M43" s="47">
        <f t="shared" si="2"/>
        <v>124.90373968736435</v>
      </c>
      <c r="N43" s="47">
        <f t="shared" si="3"/>
        <v>13088.749687621159</v>
      </c>
      <c r="O43" s="47">
        <f t="shared" si="4"/>
        <v>-237.25031237884104</v>
      </c>
      <c r="P43" s="47">
        <f t="shared" si="5"/>
        <v>237.25031237884104</v>
      </c>
      <c r="Q43" s="48">
        <f t="shared" si="6"/>
        <v>56287.710723857657</v>
      </c>
    </row>
    <row r="44" spans="1:17" x14ac:dyDescent="0.2">
      <c r="A44" s="59" t="s">
        <v>107</v>
      </c>
      <c r="B44" s="45">
        <v>35</v>
      </c>
      <c r="C44" s="7">
        <v>12608</v>
      </c>
      <c r="D44" s="121">
        <f t="shared" si="8"/>
        <v>13204.375</v>
      </c>
      <c r="E44" s="122"/>
      <c r="F44" s="117">
        <f t="shared" si="0"/>
        <v>13096.723454009261</v>
      </c>
      <c r="G44" s="122"/>
      <c r="H44" s="117">
        <f t="shared" si="1"/>
        <v>0.96268353258542316</v>
      </c>
      <c r="I44" s="122"/>
      <c r="J44" s="117">
        <f t="shared" si="9"/>
        <v>0.97230914297943583</v>
      </c>
      <c r="K44" s="118"/>
      <c r="L44" s="47">
        <f t="shared" si="7"/>
        <v>13093.671661847255</v>
      </c>
      <c r="M44" s="47">
        <f t="shared" si="2"/>
        <v>124.90373968736435</v>
      </c>
      <c r="N44" s="47">
        <f t="shared" si="3"/>
        <v>12762.949746750895</v>
      </c>
      <c r="O44" s="47">
        <f t="shared" si="4"/>
        <v>154.94974675089543</v>
      </c>
      <c r="P44" s="47">
        <f t="shared" si="5"/>
        <v>154.94974675089543</v>
      </c>
      <c r="Q44" s="48">
        <f t="shared" si="6"/>
        <v>24009.424018166628</v>
      </c>
    </row>
    <row r="45" spans="1:17" x14ac:dyDescent="0.2">
      <c r="A45" s="59" t="s">
        <v>108</v>
      </c>
      <c r="B45" s="45">
        <v>36</v>
      </c>
      <c r="C45" s="7">
        <v>11645</v>
      </c>
      <c r="D45" s="121">
        <f t="shared" si="8"/>
        <v>13358.875</v>
      </c>
      <c r="E45" s="122"/>
      <c r="F45" s="117">
        <f t="shared" si="0"/>
        <v>13221.627193696626</v>
      </c>
      <c r="G45" s="122"/>
      <c r="H45" s="117">
        <f t="shared" si="1"/>
        <v>0.88075392154089183</v>
      </c>
      <c r="I45" s="122"/>
      <c r="J45" s="117">
        <f t="shared" si="9"/>
        <v>0.86096554363277689</v>
      </c>
      <c r="K45" s="118"/>
      <c r="L45" s="47">
        <f t="shared" si="7"/>
        <v>13281.672517341756</v>
      </c>
      <c r="M45" s="47">
        <f t="shared" si="2"/>
        <v>124.90373968736435</v>
      </c>
      <c r="N45" s="47">
        <f t="shared" si="3"/>
        <v>11380.737956633106</v>
      </c>
      <c r="O45" s="47">
        <f t="shared" si="4"/>
        <v>-264.26204336689443</v>
      </c>
      <c r="P45" s="47">
        <f t="shared" si="5"/>
        <v>264.26204336689443</v>
      </c>
      <c r="Q45" s="48">
        <f t="shared" si="6"/>
        <v>69834.427564446392</v>
      </c>
    </row>
    <row r="46" spans="1:17" x14ac:dyDescent="0.2">
      <c r="A46" s="59" t="s">
        <v>109</v>
      </c>
      <c r="B46" s="45">
        <v>37</v>
      </c>
      <c r="C46" s="7">
        <v>15611</v>
      </c>
      <c r="D46" s="121">
        <f t="shared" si="8"/>
        <v>13508.375</v>
      </c>
      <c r="E46" s="122"/>
      <c r="F46" s="117">
        <f t="shared" si="0"/>
        <v>13346.53093338399</v>
      </c>
      <c r="G46" s="122"/>
      <c r="H46" s="117">
        <f t="shared" si="1"/>
        <v>1.169667239968091</v>
      </c>
      <c r="I46" s="122"/>
      <c r="J46" s="117">
        <f t="shared" si="9"/>
        <v>1.1588420773500281</v>
      </c>
      <c r="K46" s="118"/>
      <c r="L46" s="47">
        <f t="shared" si="7"/>
        <v>13419.862155087987</v>
      </c>
      <c r="M46" s="47">
        <f t="shared" si="2"/>
        <v>124.90373968736435</v>
      </c>
      <c r="N46" s="47">
        <f t="shared" si="3"/>
        <v>15536.104679847191</v>
      </c>
      <c r="O46" s="47">
        <f t="shared" si="4"/>
        <v>-74.89532015280929</v>
      </c>
      <c r="P46" s="47">
        <f t="shared" si="5"/>
        <v>74.89532015280929</v>
      </c>
      <c r="Q46" s="48">
        <f t="shared" si="6"/>
        <v>5609.3089807918013</v>
      </c>
    </row>
    <row r="47" spans="1:17" x14ac:dyDescent="0.2">
      <c r="A47" s="59" t="s">
        <v>110</v>
      </c>
      <c r="B47" s="45">
        <v>38</v>
      </c>
      <c r="C47" s="7">
        <v>13817</v>
      </c>
      <c r="D47" s="121">
        <f t="shared" si="8"/>
        <v>13636.625</v>
      </c>
      <c r="E47" s="122"/>
      <c r="F47" s="117">
        <f t="shared" si="0"/>
        <v>13471.434673071355</v>
      </c>
      <c r="G47" s="122"/>
      <c r="H47" s="117">
        <f t="shared" si="1"/>
        <v>1.0256517093624342</v>
      </c>
      <c r="I47" s="122"/>
      <c r="J47" s="117">
        <f t="shared" si="9"/>
        <v>1.0150021486661527</v>
      </c>
      <c r="K47" s="118"/>
      <c r="L47" s="47">
        <f t="shared" si="7"/>
        <v>13558.747386404004</v>
      </c>
      <c r="M47" s="47">
        <f t="shared" si="2"/>
        <v>124.90373968736435</v>
      </c>
      <c r="N47" s="47">
        <f t="shared" si="3"/>
        <v>13747.966486377007</v>
      </c>
      <c r="O47" s="47">
        <f t="shared" si="4"/>
        <v>-69.033513622993269</v>
      </c>
      <c r="P47" s="47">
        <f t="shared" si="5"/>
        <v>69.033513622993269</v>
      </c>
      <c r="Q47" s="48">
        <f t="shared" si="6"/>
        <v>4765.6260031359971</v>
      </c>
    </row>
    <row r="48" spans="1:17" x14ac:dyDescent="0.2">
      <c r="A48" s="59" t="s">
        <v>111</v>
      </c>
      <c r="B48" s="45">
        <v>39</v>
      </c>
      <c r="C48" s="7">
        <v>13313</v>
      </c>
      <c r="D48" s="121">
        <f t="shared" si="8"/>
        <v>13709.75</v>
      </c>
      <c r="E48" s="122"/>
      <c r="F48" s="117">
        <f t="shared" si="0"/>
        <v>13596.33841275872</v>
      </c>
      <c r="G48" s="122"/>
      <c r="H48" s="117">
        <f t="shared" si="1"/>
        <v>0.97916068251928501</v>
      </c>
      <c r="I48" s="122"/>
      <c r="J48" s="117">
        <f t="shared" si="9"/>
        <v>0.96936337101268677</v>
      </c>
      <c r="K48" s="118"/>
      <c r="L48" s="47">
        <f t="shared" si="7"/>
        <v>13693.951200191335</v>
      </c>
      <c r="M48" s="47">
        <f t="shared" si="2"/>
        <v>124.90373968736435</v>
      </c>
      <c r="N48" s="47">
        <f t="shared" si="3"/>
        <v>13264.430183349476</v>
      </c>
      <c r="O48" s="47">
        <f t="shared" si="4"/>
        <v>-48.569816650524444</v>
      </c>
      <c r="P48" s="47">
        <f t="shared" si="5"/>
        <v>48.569816650524444</v>
      </c>
      <c r="Q48" s="48">
        <f t="shared" si="6"/>
        <v>2359.0270894655614</v>
      </c>
    </row>
    <row r="49" spans="1:17" x14ac:dyDescent="0.2">
      <c r="A49" s="59" t="s">
        <v>112</v>
      </c>
      <c r="B49" s="45">
        <v>40</v>
      </c>
      <c r="C49" s="7">
        <v>11966</v>
      </c>
      <c r="D49" s="121">
        <f t="shared" si="8"/>
        <v>13835.125</v>
      </c>
      <c r="E49" s="122"/>
      <c r="F49" s="117">
        <f t="shared" si="0"/>
        <v>13721.242152446084</v>
      </c>
      <c r="G49" s="122"/>
      <c r="H49" s="117">
        <f t="shared" si="1"/>
        <v>0.8720784799987531</v>
      </c>
      <c r="I49" s="122"/>
      <c r="J49" s="117">
        <f t="shared" si="9"/>
        <v>0.86591835424434005</v>
      </c>
      <c r="K49" s="118"/>
      <c r="L49" s="47">
        <f t="shared" si="7"/>
        <v>13818.854909709466</v>
      </c>
      <c r="M49" s="47">
        <f t="shared" si="2"/>
        <v>124.90373968736435</v>
      </c>
      <c r="N49" s="47">
        <f t="shared" si="3"/>
        <v>11966.000127081032</v>
      </c>
      <c r="O49" s="47">
        <f t="shared" si="4"/>
        <v>1.2708103167824447E-4</v>
      </c>
      <c r="P49" s="47">
        <f t="shared" si="5"/>
        <v>1.2708103167824447E-4</v>
      </c>
      <c r="Q49" s="48">
        <f t="shared" si="6"/>
        <v>1.6149588612406975E-8</v>
      </c>
    </row>
    <row r="50" spans="1:17" x14ac:dyDescent="0.2">
      <c r="A50" s="59" t="s">
        <v>113</v>
      </c>
      <c r="B50" s="45">
        <v>41</v>
      </c>
      <c r="C50" s="7">
        <v>15875</v>
      </c>
      <c r="D50" s="121">
        <f t="shared" si="8"/>
        <v>13966.375</v>
      </c>
      <c r="E50" s="122"/>
      <c r="F50" s="117">
        <f t="shared" si="0"/>
        <v>13846.145892133449</v>
      </c>
      <c r="G50" s="122"/>
      <c r="H50" s="117">
        <f t="shared" si="1"/>
        <v>1.1465284364090966</v>
      </c>
      <c r="I50" s="122"/>
      <c r="J50" s="117">
        <f t="shared" si="9"/>
        <v>1.1602313143040808</v>
      </c>
      <c r="K50" s="118"/>
      <c r="L50" s="47">
        <f t="shared" si="7"/>
        <v>13890.075542369425</v>
      </c>
      <c r="M50" s="47">
        <f t="shared" si="2"/>
        <v>124.90373968736435</v>
      </c>
      <c r="N50" s="47">
        <f t="shared" si="3"/>
        <v>16177.985424128579</v>
      </c>
      <c r="O50" s="47">
        <f t="shared" si="4"/>
        <v>302.98542412857933</v>
      </c>
      <c r="P50" s="47">
        <f t="shared" si="5"/>
        <v>302.98542412857933</v>
      </c>
      <c r="Q50" s="48">
        <f t="shared" si="6"/>
        <v>91800.167234375098</v>
      </c>
    </row>
    <row r="51" spans="1:17" x14ac:dyDescent="0.2">
      <c r="A51" s="59" t="s">
        <v>114</v>
      </c>
      <c r="B51" s="45">
        <v>42</v>
      </c>
      <c r="C51" s="7">
        <v>14556</v>
      </c>
      <c r="D51" s="121">
        <f t="shared" si="8"/>
        <v>14063.125</v>
      </c>
      <c r="E51" s="122"/>
      <c r="F51" s="117">
        <f t="shared" si="0"/>
        <v>13971.049631820813</v>
      </c>
      <c r="G51" s="122"/>
      <c r="H51" s="117">
        <f t="shared" si="1"/>
        <v>1.0418687488481102</v>
      </c>
      <c r="I51" s="122"/>
      <c r="J51" s="117">
        <f t="shared" si="9"/>
        <v>1.0162695381796323</v>
      </c>
      <c r="K51" s="118"/>
      <c r="L51" s="47">
        <f t="shared" si="7"/>
        <v>14078.293426777889</v>
      </c>
      <c r="M51" s="47">
        <f t="shared" si="2"/>
        <v>124.90373968736435</v>
      </c>
      <c r="N51" s="47">
        <f t="shared" si="3"/>
        <v>14242.996522572967</v>
      </c>
      <c r="O51" s="47">
        <f t="shared" si="4"/>
        <v>-313.00347742703343</v>
      </c>
      <c r="P51" s="47">
        <f t="shared" si="5"/>
        <v>313.00347742703343</v>
      </c>
      <c r="Q51" s="48">
        <f t="shared" si="6"/>
        <v>97971.17688141542</v>
      </c>
    </row>
    <row r="52" spans="1:17" x14ac:dyDescent="0.2">
      <c r="A52" s="59" t="s">
        <v>115</v>
      </c>
      <c r="B52" s="45">
        <v>43</v>
      </c>
      <c r="C52" s="7">
        <v>13624</v>
      </c>
      <c r="D52" s="121">
        <f t="shared" si="8"/>
        <v>14227</v>
      </c>
      <c r="E52" s="122"/>
      <c r="F52" s="117">
        <f t="shared" si="0"/>
        <v>14095.953371508178</v>
      </c>
      <c r="G52" s="122"/>
      <c r="H52" s="117">
        <f t="shared" si="1"/>
        <v>0.96651852066550348</v>
      </c>
      <c r="I52" s="122"/>
      <c r="J52" s="117">
        <f t="shared" si="9"/>
        <v>0.97024626262027724</v>
      </c>
      <c r="K52" s="118"/>
      <c r="L52" s="47">
        <f t="shared" si="7"/>
        <v>14170.017852087209</v>
      </c>
      <c r="M52" s="47">
        <f t="shared" si="2"/>
        <v>124.90373968736435</v>
      </c>
      <c r="N52" s="47">
        <f t="shared" si="3"/>
        <v>13780.598968021824</v>
      </c>
      <c r="O52" s="47">
        <f t="shared" si="4"/>
        <v>156.59896802182448</v>
      </c>
      <c r="P52" s="47">
        <f t="shared" si="5"/>
        <v>156.59896802182448</v>
      </c>
      <c r="Q52" s="48">
        <f t="shared" si="6"/>
        <v>24523.236785500405</v>
      </c>
    </row>
    <row r="53" spans="1:17" x14ac:dyDescent="0.2">
      <c r="A53" s="59" t="s">
        <v>116</v>
      </c>
      <c r="B53" s="45">
        <v>44</v>
      </c>
      <c r="C53" s="7">
        <v>12429</v>
      </c>
      <c r="D53" s="121">
        <f t="shared" si="8"/>
        <v>14347</v>
      </c>
      <c r="E53" s="122"/>
      <c r="F53" s="117">
        <f t="shared" si="0"/>
        <v>14220.857111195543</v>
      </c>
      <c r="G53" s="122"/>
      <c r="H53" s="117">
        <f t="shared" si="1"/>
        <v>0.87399795264204705</v>
      </c>
      <c r="I53" s="122"/>
      <c r="J53" s="117">
        <f t="shared" si="9"/>
        <v>0.86591835195516842</v>
      </c>
      <c r="K53" s="118"/>
      <c r="L53" s="47">
        <f t="shared" si="7"/>
        <v>14306.973294152096</v>
      </c>
      <c r="M53" s="47">
        <f t="shared" si="2"/>
        <v>124.90373968736435</v>
      </c>
      <c r="N53" s="47">
        <f t="shared" si="3"/>
        <v>12378.234946077791</v>
      </c>
      <c r="O53" s="47">
        <f t="shared" si="4"/>
        <v>-50.765053922208608</v>
      </c>
      <c r="P53" s="47">
        <f t="shared" si="5"/>
        <v>50.765053922208608</v>
      </c>
      <c r="Q53" s="48">
        <f t="shared" si="6"/>
        <v>2577.0906997247475</v>
      </c>
    </row>
    <row r="54" spans="1:17" x14ac:dyDescent="0.2">
      <c r="A54" s="59" t="s">
        <v>117</v>
      </c>
      <c r="B54" s="45">
        <v>45</v>
      </c>
      <c r="C54" s="7">
        <v>16723</v>
      </c>
      <c r="D54" s="121">
        <f t="shared" si="8"/>
        <v>14392.875</v>
      </c>
      <c r="E54" s="122"/>
      <c r="F54" s="117">
        <f t="shared" si="0"/>
        <v>14345.760850882907</v>
      </c>
      <c r="G54" s="122"/>
      <c r="H54" s="117">
        <f t="shared" si="1"/>
        <v>1.1657102173824949</v>
      </c>
      <c r="I54" s="122"/>
      <c r="J54" s="117">
        <f t="shared" si="9"/>
        <v>1.1548014768490558</v>
      </c>
      <c r="K54" s="118"/>
      <c r="L54" s="47">
        <f t="shared" si="7"/>
        <v>14442.032190726646</v>
      </c>
      <c r="M54" s="47">
        <f t="shared" si="2"/>
        <v>124.90373968736435</v>
      </c>
      <c r="N54" s="47">
        <f t="shared" si="3"/>
        <v>16665.952912381781</v>
      </c>
      <c r="O54" s="47">
        <f t="shared" si="4"/>
        <v>-57.047087618218939</v>
      </c>
      <c r="P54" s="47">
        <f t="shared" si="5"/>
        <v>57.047087618218939</v>
      </c>
      <c r="Q54" s="48">
        <f t="shared" si="6"/>
        <v>3254.3702057207483</v>
      </c>
    </row>
    <row r="55" spans="1:17" x14ac:dyDescent="0.2">
      <c r="A55" s="59" t="s">
        <v>118</v>
      </c>
      <c r="B55" s="45">
        <v>46</v>
      </c>
      <c r="C55" s="7">
        <v>14668</v>
      </c>
      <c r="D55" s="121">
        <f t="shared" si="8"/>
        <v>14459</v>
      </c>
      <c r="E55" s="122"/>
      <c r="F55" s="117">
        <f t="shared" si="0"/>
        <v>14470.66459057027</v>
      </c>
      <c r="G55" s="122"/>
      <c r="H55" s="117">
        <f t="shared" si="1"/>
        <v>1.0136369278822428</v>
      </c>
      <c r="I55" s="122"/>
      <c r="J55" s="117">
        <f t="shared" si="9"/>
        <v>1.0218039165869341</v>
      </c>
      <c r="K55" s="118"/>
      <c r="L55" s="47">
        <f t="shared" si="7"/>
        <v>14523.369146659003</v>
      </c>
      <c r="M55" s="47">
        <f t="shared" si="2"/>
        <v>124.90373968736435</v>
      </c>
      <c r="N55" s="47">
        <f t="shared" si="3"/>
        <v>14884.552186367971</v>
      </c>
      <c r="O55" s="47">
        <f t="shared" si="4"/>
        <v>216.55218636797144</v>
      </c>
      <c r="P55" s="47">
        <f t="shared" si="5"/>
        <v>216.55218636797144</v>
      </c>
      <c r="Q55" s="48">
        <f t="shared" si="6"/>
        <v>46894.849420748636</v>
      </c>
    </row>
    <row r="56" spans="1:17" x14ac:dyDescent="0.2">
      <c r="A56" s="59" t="s">
        <v>119</v>
      </c>
      <c r="B56" s="45">
        <v>47</v>
      </c>
      <c r="C56" s="7">
        <v>13879</v>
      </c>
      <c r="D56" s="121">
        <f t="shared" si="8"/>
        <v>14536.375</v>
      </c>
      <c r="E56" s="122"/>
      <c r="F56" s="117">
        <f t="shared" si="0"/>
        <v>14595.568330257634</v>
      </c>
      <c r="G56" s="122"/>
      <c r="H56" s="117">
        <f t="shared" si="1"/>
        <v>0.95090507515406997</v>
      </c>
      <c r="I56" s="122"/>
      <c r="J56" s="117">
        <f t="shared" si="9"/>
        <v>0.9674952777693826</v>
      </c>
      <c r="K56" s="118"/>
      <c r="L56" s="47">
        <f t="shared" si="7"/>
        <v>14585.988515412666</v>
      </c>
      <c r="M56" s="47">
        <f t="shared" si="2"/>
        <v>124.90373968736435</v>
      </c>
      <c r="N56" s="47">
        <f t="shared" si="3"/>
        <v>14172.134845017394</v>
      </c>
      <c r="O56" s="47">
        <f t="shared" si="4"/>
        <v>293.13484501739367</v>
      </c>
      <c r="P56" s="47">
        <f t="shared" si="5"/>
        <v>293.13484501739367</v>
      </c>
      <c r="Q56" s="48">
        <f t="shared" si="6"/>
        <v>85928.037363371404</v>
      </c>
    </row>
    <row r="57" spans="1:17" x14ac:dyDescent="0.2">
      <c r="A57" s="59" t="s">
        <v>120</v>
      </c>
      <c r="B57" s="45">
        <v>48</v>
      </c>
      <c r="C57" s="7">
        <v>12703</v>
      </c>
      <c r="D57" s="121">
        <f t="shared" si="8"/>
        <v>14634.25</v>
      </c>
      <c r="E57" s="122"/>
      <c r="F57" s="117">
        <f t="shared" si="0"/>
        <v>14720.472069944999</v>
      </c>
      <c r="G57" s="122"/>
      <c r="H57" s="117">
        <f t="shared" si="1"/>
        <v>0.86294786876678353</v>
      </c>
      <c r="I57" s="122"/>
      <c r="J57" s="117">
        <f t="shared" si="9"/>
        <v>0.86680160834057196</v>
      </c>
      <c r="K57" s="118"/>
      <c r="L57" s="47">
        <f t="shared" si="7"/>
        <v>14699.407783698096</v>
      </c>
      <c r="M57" s="47">
        <f t="shared" si="2"/>
        <v>124.90373968736435</v>
      </c>
      <c r="N57" s="47">
        <f t="shared" si="3"/>
        <v>12751.42506684557</v>
      </c>
      <c r="O57" s="47">
        <f t="shared" si="4"/>
        <v>48.425066845569745</v>
      </c>
      <c r="P57" s="47">
        <f t="shared" si="5"/>
        <v>48.425066845569745</v>
      </c>
      <c r="Q57" s="48">
        <f t="shared" si="6"/>
        <v>2344.9870989978981</v>
      </c>
    </row>
    <row r="58" spans="1:17" x14ac:dyDescent="0.2">
      <c r="A58" s="59" t="s">
        <v>121</v>
      </c>
      <c r="B58" s="45">
        <v>49</v>
      </c>
      <c r="C58" s="7">
        <v>17068</v>
      </c>
      <c r="D58" s="121">
        <f t="shared" si="8"/>
        <v>14811.375</v>
      </c>
      <c r="E58" s="122"/>
      <c r="F58" s="117">
        <f t="shared" si="0"/>
        <v>14845.375809632364</v>
      </c>
      <c r="G58" s="122"/>
      <c r="H58" s="117">
        <f t="shared" si="1"/>
        <v>1.1497182839201345</v>
      </c>
      <c r="I58" s="122"/>
      <c r="J58" s="117">
        <f t="shared" si="9"/>
        <v>1.1557847515595467</v>
      </c>
      <c r="K58" s="118"/>
      <c r="L58" s="47">
        <f t="shared" si="7"/>
        <v>14812.62363059169</v>
      </c>
      <c r="M58" s="47">
        <f t="shared" si="2"/>
        <v>124.90373968736435</v>
      </c>
      <c r="N58" s="47">
        <f t="shared" si="3"/>
        <v>17133.713211097391</v>
      </c>
      <c r="O58" s="47">
        <f t="shared" si="4"/>
        <v>65.71321109739074</v>
      </c>
      <c r="P58" s="47">
        <f t="shared" si="5"/>
        <v>65.71321109739074</v>
      </c>
      <c r="Q58" s="48">
        <f t="shared" si="6"/>
        <v>4318.2261127302372</v>
      </c>
    </row>
    <row r="59" spans="1:17" x14ac:dyDescent="0.2">
      <c r="A59" s="59" t="s">
        <v>122</v>
      </c>
      <c r="B59" s="45">
        <v>50</v>
      </c>
      <c r="C59" s="7">
        <v>15106</v>
      </c>
      <c r="D59" s="121">
        <f t="shared" si="8"/>
        <v>15004.5</v>
      </c>
      <c r="E59" s="122"/>
      <c r="F59" s="117">
        <f t="shared" si="0"/>
        <v>14970.279549319728</v>
      </c>
      <c r="G59" s="122"/>
      <c r="H59" s="117">
        <f>C59/F59</f>
        <v>1.0090659930720158</v>
      </c>
      <c r="I59" s="122"/>
      <c r="J59" s="117">
        <f t="shared" si="9"/>
        <v>1.0180922846997562</v>
      </c>
      <c r="K59" s="118"/>
      <c r="L59" s="47">
        <f t="shared" si="7"/>
        <v>14916.975960046591</v>
      </c>
      <c r="M59" s="47">
        <f t="shared" si="2"/>
        <v>124.90373968736435</v>
      </c>
      <c r="N59" s="47">
        <f t="shared" si="3"/>
        <v>15207.781368172544</v>
      </c>
      <c r="O59" s="47">
        <f t="shared" si="4"/>
        <v>101.78136817254381</v>
      </c>
      <c r="P59" s="47">
        <f t="shared" si="5"/>
        <v>101.78136817254381</v>
      </c>
      <c r="Q59" s="48">
        <f t="shared" si="6"/>
        <v>10359.446907074913</v>
      </c>
    </row>
    <row r="60" spans="1:17" x14ac:dyDescent="0.2">
      <c r="A60" s="59" t="s">
        <v>123</v>
      </c>
      <c r="B60" s="45">
        <v>51</v>
      </c>
      <c r="C60" s="7">
        <v>14858</v>
      </c>
      <c r="D60" s="121"/>
      <c r="E60" s="122"/>
      <c r="F60" s="117">
        <f t="shared" si="0"/>
        <v>15095.183289007091</v>
      </c>
      <c r="G60" s="122"/>
      <c r="H60" s="117">
        <f t="shared" si="1"/>
        <v>0.98428748532124033</v>
      </c>
      <c r="I60" s="122"/>
      <c r="J60" s="117">
        <f t="shared" si="9"/>
        <v>0.96249261440775791</v>
      </c>
      <c r="K60" s="118"/>
      <c r="L60" s="47">
        <f t="shared" si="7"/>
        <v>15123.105043745611</v>
      </c>
      <c r="M60" s="47">
        <f t="shared" si="2"/>
        <v>124.90373968736435</v>
      </c>
      <c r="N60" s="47">
        <f t="shared" si="3"/>
        <v>14477.698117803915</v>
      </c>
      <c r="O60" s="47">
        <f t="shared" si="4"/>
        <v>-380.30188219608499</v>
      </c>
      <c r="P60" s="47">
        <f t="shared" si="5"/>
        <v>380.30188219608499</v>
      </c>
      <c r="Q60" s="48">
        <f t="shared" si="6"/>
        <v>144629.52160188492</v>
      </c>
    </row>
    <row r="61" spans="1:17" ht="17" thickBot="1" x14ac:dyDescent="0.25">
      <c r="A61" s="60" t="s">
        <v>124</v>
      </c>
      <c r="B61" s="46">
        <v>52</v>
      </c>
      <c r="C61" s="51">
        <v>13269</v>
      </c>
      <c r="D61" s="123"/>
      <c r="E61" s="124"/>
      <c r="F61" s="119">
        <f t="shared" si="0"/>
        <v>15220.087028694456</v>
      </c>
      <c r="G61" s="124"/>
      <c r="H61" s="119">
        <f t="shared" si="1"/>
        <v>0.87180841837395096</v>
      </c>
      <c r="I61" s="124"/>
      <c r="J61" s="119">
        <f>$B$6*(C57/L57)+(1-$B$6)*J57</f>
        <v>0.86598155879685601</v>
      </c>
      <c r="K61" s="120"/>
      <c r="L61" s="49">
        <f t="shared" si="7"/>
        <v>15263.321391469541</v>
      </c>
      <c r="M61" s="49">
        <f t="shared" si="2"/>
        <v>124.90373968736435</v>
      </c>
      <c r="N61" s="49">
        <f t="shared" si="3"/>
        <v>13204.49441482544</v>
      </c>
      <c r="O61" s="49">
        <f t="shared" si="4"/>
        <v>-64.50558517456011</v>
      </c>
      <c r="P61" s="49">
        <f t="shared" si="5"/>
        <v>64.50558517456011</v>
      </c>
      <c r="Q61" s="50">
        <f t="shared" si="6"/>
        <v>4160.9705187124291</v>
      </c>
    </row>
    <row r="62" spans="1:17" x14ac:dyDescent="0.2">
      <c r="A62" s="59" t="s">
        <v>132</v>
      </c>
      <c r="B62" s="45">
        <v>53</v>
      </c>
      <c r="D62" s="121"/>
      <c r="E62" s="122"/>
      <c r="F62" s="125"/>
      <c r="G62" s="122"/>
      <c r="H62" s="117"/>
      <c r="I62" s="122"/>
      <c r="J62" s="117">
        <f>$B$6*(C58/L58)+(1-$B$6)*J58</f>
        <v>1.1546804430926159</v>
      </c>
      <c r="K62" s="118"/>
      <c r="L62" s="47"/>
      <c r="M62" s="47"/>
      <c r="N62" s="47">
        <f>($L$61+(B62-$B$61)*$M$61)*J62</f>
        <v>17768.482612853182</v>
      </c>
      <c r="O62" s="47"/>
      <c r="P62" s="47"/>
      <c r="Q62" s="48"/>
    </row>
    <row r="63" spans="1:17" x14ac:dyDescent="0.2">
      <c r="A63" s="59" t="s">
        <v>133</v>
      </c>
      <c r="B63" s="45">
        <v>54</v>
      </c>
      <c r="D63" s="121"/>
      <c r="E63" s="122"/>
      <c r="F63" s="125"/>
      <c r="G63" s="122"/>
      <c r="H63" s="117"/>
      <c r="I63" s="122"/>
      <c r="J63" s="117">
        <f>$B$6*(C59/L59)+(1-$B$6)*J59</f>
        <v>1.016393817379613</v>
      </c>
      <c r="K63" s="118"/>
      <c r="L63" s="47"/>
      <c r="M63" s="47"/>
      <c r="N63" s="47">
        <f>($L$61+(B63-$B$61)*$M$61)*J63</f>
        <v>15767.448272539292</v>
      </c>
      <c r="O63" s="47"/>
      <c r="P63" s="47"/>
      <c r="Q63" s="48"/>
    </row>
    <row r="64" spans="1:17" x14ac:dyDescent="0.2">
      <c r="A64" s="59" t="s">
        <v>134</v>
      </c>
      <c r="B64" s="45">
        <v>55</v>
      </c>
      <c r="D64" s="121"/>
      <c r="E64" s="122"/>
      <c r="F64" s="125"/>
      <c r="G64" s="122"/>
      <c r="H64" s="117"/>
      <c r="I64" s="122"/>
      <c r="J64" s="117">
        <f>$B$6*(C60/L60)+(1-$B$6)*J60</f>
        <v>0.9687523675459393</v>
      </c>
      <c r="K64" s="118"/>
      <c r="L64" s="47"/>
      <c r="M64" s="47"/>
      <c r="N64" s="47">
        <f>($L$61+(B64-$B$61)*$M$61)*J64</f>
        <v>15149.381115213126</v>
      </c>
      <c r="O64" s="47"/>
      <c r="P64" s="47"/>
      <c r="Q64" s="48"/>
    </row>
    <row r="65" spans="1:17" ht="17" thickBot="1" x14ac:dyDescent="0.25">
      <c r="A65" s="60" t="s">
        <v>135</v>
      </c>
      <c r="B65" s="46">
        <v>56</v>
      </c>
      <c r="C65" s="51"/>
      <c r="D65" s="123"/>
      <c r="E65" s="124"/>
      <c r="F65" s="126"/>
      <c r="G65" s="124"/>
      <c r="H65" s="119"/>
      <c r="I65" s="124"/>
      <c r="J65" s="119">
        <f>$B$6*(C61/L61)+(1-$B$6)*J61</f>
        <v>0.86703356420105726</v>
      </c>
      <c r="K65" s="120"/>
      <c r="L65" s="49"/>
      <c r="M65" s="49"/>
      <c r="N65" s="49">
        <f>($L$61+(B65-$B$61)*$M$61)*J65</f>
        <v>13666.994886004784</v>
      </c>
      <c r="O65" s="49"/>
      <c r="P65" s="49"/>
      <c r="Q65" s="50"/>
    </row>
  </sheetData>
  <mergeCells count="232">
    <mergeCell ref="D8:E8"/>
    <mergeCell ref="F8:G8"/>
    <mergeCell ref="H8:I8"/>
    <mergeCell ref="J8:K8"/>
    <mergeCell ref="D9:E9"/>
    <mergeCell ref="F9:G9"/>
    <mergeCell ref="H9:I9"/>
    <mergeCell ref="J9:K9"/>
    <mergeCell ref="D12:E12"/>
    <mergeCell ref="F12:G12"/>
    <mergeCell ref="H12:I12"/>
    <mergeCell ref="J12:K12"/>
    <mergeCell ref="D13:E13"/>
    <mergeCell ref="F13:G13"/>
    <mergeCell ref="H13:I13"/>
    <mergeCell ref="J13:K13"/>
    <mergeCell ref="D10:E10"/>
    <mergeCell ref="F10:G10"/>
    <mergeCell ref="H10:I10"/>
    <mergeCell ref="J10:K10"/>
    <mergeCell ref="D11:E11"/>
    <mergeCell ref="F11:G11"/>
    <mergeCell ref="H11:I11"/>
    <mergeCell ref="J11:K11"/>
    <mergeCell ref="D16:E16"/>
    <mergeCell ref="F16:G16"/>
    <mergeCell ref="H16:I16"/>
    <mergeCell ref="J16:K16"/>
    <mergeCell ref="D17:E17"/>
    <mergeCell ref="F17:G17"/>
    <mergeCell ref="H17:I17"/>
    <mergeCell ref="J17:K17"/>
    <mergeCell ref="D14:E14"/>
    <mergeCell ref="F14:G14"/>
    <mergeCell ref="H14:I14"/>
    <mergeCell ref="J14:K14"/>
    <mergeCell ref="D15:E15"/>
    <mergeCell ref="F15:G15"/>
    <mergeCell ref="H15:I15"/>
    <mergeCell ref="J15:K15"/>
    <mergeCell ref="D20:E20"/>
    <mergeCell ref="F20:G20"/>
    <mergeCell ref="H20:I20"/>
    <mergeCell ref="J20:K20"/>
    <mergeCell ref="D21:E21"/>
    <mergeCell ref="F21:G21"/>
    <mergeCell ref="H21:I21"/>
    <mergeCell ref="J21:K21"/>
    <mergeCell ref="D18:E18"/>
    <mergeCell ref="F18:G18"/>
    <mergeCell ref="H18:I18"/>
    <mergeCell ref="J18:K18"/>
    <mergeCell ref="D19:E19"/>
    <mergeCell ref="F19:G19"/>
    <mergeCell ref="H19:I19"/>
    <mergeCell ref="J19:K19"/>
    <mergeCell ref="D24:E24"/>
    <mergeCell ref="F24:G24"/>
    <mergeCell ref="H24:I24"/>
    <mergeCell ref="J24:K24"/>
    <mergeCell ref="D25:E25"/>
    <mergeCell ref="F25:G25"/>
    <mergeCell ref="H25:I25"/>
    <mergeCell ref="J25:K25"/>
    <mergeCell ref="D22:E22"/>
    <mergeCell ref="F22:G22"/>
    <mergeCell ref="H22:I22"/>
    <mergeCell ref="J22:K22"/>
    <mergeCell ref="D23:E23"/>
    <mergeCell ref="F23:G23"/>
    <mergeCell ref="H23:I23"/>
    <mergeCell ref="J23:K23"/>
    <mergeCell ref="D28:E28"/>
    <mergeCell ref="F28:G28"/>
    <mergeCell ref="H28:I28"/>
    <mergeCell ref="J28:K28"/>
    <mergeCell ref="D29:E29"/>
    <mergeCell ref="F29:G29"/>
    <mergeCell ref="H29:I29"/>
    <mergeCell ref="J29:K29"/>
    <mergeCell ref="D26:E26"/>
    <mergeCell ref="F26:G26"/>
    <mergeCell ref="H26:I26"/>
    <mergeCell ref="J26:K26"/>
    <mergeCell ref="D27:E27"/>
    <mergeCell ref="F27:G27"/>
    <mergeCell ref="H27:I27"/>
    <mergeCell ref="J27:K27"/>
    <mergeCell ref="D32:E32"/>
    <mergeCell ref="F32:G32"/>
    <mergeCell ref="H32:I32"/>
    <mergeCell ref="J32:K32"/>
    <mergeCell ref="D33:E33"/>
    <mergeCell ref="F33:G33"/>
    <mergeCell ref="H33:I33"/>
    <mergeCell ref="J33:K33"/>
    <mergeCell ref="D30:E30"/>
    <mergeCell ref="F30:G30"/>
    <mergeCell ref="H30:I30"/>
    <mergeCell ref="J30:K30"/>
    <mergeCell ref="D31:E31"/>
    <mergeCell ref="F31:G31"/>
    <mergeCell ref="H31:I31"/>
    <mergeCell ref="J31:K31"/>
    <mergeCell ref="D36:E36"/>
    <mergeCell ref="F36:G36"/>
    <mergeCell ref="H36:I36"/>
    <mergeCell ref="J36:K36"/>
    <mergeCell ref="D37:E37"/>
    <mergeCell ref="F37:G37"/>
    <mergeCell ref="H37:I37"/>
    <mergeCell ref="J37:K37"/>
    <mergeCell ref="D34:E34"/>
    <mergeCell ref="F34:G34"/>
    <mergeCell ref="H34:I34"/>
    <mergeCell ref="J34:K34"/>
    <mergeCell ref="D35:E35"/>
    <mergeCell ref="F35:G35"/>
    <mergeCell ref="H35:I35"/>
    <mergeCell ref="J35:K35"/>
    <mergeCell ref="D40:E40"/>
    <mergeCell ref="F40:G40"/>
    <mergeCell ref="H40:I40"/>
    <mergeCell ref="J40:K40"/>
    <mergeCell ref="D41:E41"/>
    <mergeCell ref="F41:G41"/>
    <mergeCell ref="H41:I41"/>
    <mergeCell ref="J41:K41"/>
    <mergeCell ref="D38:E38"/>
    <mergeCell ref="F38:G38"/>
    <mergeCell ref="H38:I38"/>
    <mergeCell ref="J38:K38"/>
    <mergeCell ref="D39:E39"/>
    <mergeCell ref="F39:G39"/>
    <mergeCell ref="H39:I39"/>
    <mergeCell ref="J39:K39"/>
    <mergeCell ref="D44:E44"/>
    <mergeCell ref="F44:G44"/>
    <mergeCell ref="H44:I44"/>
    <mergeCell ref="J44:K44"/>
    <mergeCell ref="D45:E45"/>
    <mergeCell ref="F45:G45"/>
    <mergeCell ref="H45:I45"/>
    <mergeCell ref="J45:K45"/>
    <mergeCell ref="D42:E42"/>
    <mergeCell ref="F42:G42"/>
    <mergeCell ref="H42:I42"/>
    <mergeCell ref="J42:K42"/>
    <mergeCell ref="D43:E43"/>
    <mergeCell ref="F43:G43"/>
    <mergeCell ref="H43:I43"/>
    <mergeCell ref="J43:K43"/>
    <mergeCell ref="D48:E48"/>
    <mergeCell ref="F48:G48"/>
    <mergeCell ref="H48:I48"/>
    <mergeCell ref="J48:K48"/>
    <mergeCell ref="D49:E49"/>
    <mergeCell ref="F49:G49"/>
    <mergeCell ref="H49:I49"/>
    <mergeCell ref="J49:K49"/>
    <mergeCell ref="D46:E46"/>
    <mergeCell ref="F46:G46"/>
    <mergeCell ref="H46:I46"/>
    <mergeCell ref="J46:K46"/>
    <mergeCell ref="D47:E47"/>
    <mergeCell ref="F47:G47"/>
    <mergeCell ref="H47:I47"/>
    <mergeCell ref="J47:K47"/>
    <mergeCell ref="D52:E52"/>
    <mergeCell ref="F52:G52"/>
    <mergeCell ref="H52:I52"/>
    <mergeCell ref="J52:K52"/>
    <mergeCell ref="D53:E53"/>
    <mergeCell ref="F53:G53"/>
    <mergeCell ref="H53:I53"/>
    <mergeCell ref="J53:K53"/>
    <mergeCell ref="D50:E50"/>
    <mergeCell ref="F50:G50"/>
    <mergeCell ref="H50:I50"/>
    <mergeCell ref="J50:K50"/>
    <mergeCell ref="D51:E51"/>
    <mergeCell ref="F51:G51"/>
    <mergeCell ref="H51:I51"/>
    <mergeCell ref="J51:K51"/>
    <mergeCell ref="D56:E56"/>
    <mergeCell ref="F56:G56"/>
    <mergeCell ref="H56:I56"/>
    <mergeCell ref="J56:K56"/>
    <mergeCell ref="D57:E57"/>
    <mergeCell ref="F57:G57"/>
    <mergeCell ref="H57:I57"/>
    <mergeCell ref="J57:K57"/>
    <mergeCell ref="D54:E54"/>
    <mergeCell ref="F54:G54"/>
    <mergeCell ref="H54:I54"/>
    <mergeCell ref="J54:K54"/>
    <mergeCell ref="D55:E55"/>
    <mergeCell ref="F55:G55"/>
    <mergeCell ref="H55:I55"/>
    <mergeCell ref="J55:K55"/>
    <mergeCell ref="D60:E60"/>
    <mergeCell ref="F60:G60"/>
    <mergeCell ref="H60:I60"/>
    <mergeCell ref="J60:K60"/>
    <mergeCell ref="D61:E61"/>
    <mergeCell ref="F61:G61"/>
    <mergeCell ref="H61:I61"/>
    <mergeCell ref="J61:K61"/>
    <mergeCell ref="D58:E58"/>
    <mergeCell ref="F58:G58"/>
    <mergeCell ref="H58:I58"/>
    <mergeCell ref="J58:K58"/>
    <mergeCell ref="D59:E59"/>
    <mergeCell ref="F59:G59"/>
    <mergeCell ref="H59:I59"/>
    <mergeCell ref="J59:K59"/>
    <mergeCell ref="D64:E64"/>
    <mergeCell ref="F64:G64"/>
    <mergeCell ref="H64:I64"/>
    <mergeCell ref="J64:K64"/>
    <mergeCell ref="D65:E65"/>
    <mergeCell ref="F65:G65"/>
    <mergeCell ref="H65:I65"/>
    <mergeCell ref="J65:K65"/>
    <mergeCell ref="D62:E62"/>
    <mergeCell ref="F62:G62"/>
    <mergeCell ref="H62:I62"/>
    <mergeCell ref="J62:K62"/>
    <mergeCell ref="D63:E63"/>
    <mergeCell ref="F63:G63"/>
    <mergeCell ref="H63:I63"/>
    <mergeCell ref="J63:K63"/>
  </mergeCells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Exercise 18</vt:lpstr>
      <vt:lpstr>Exercie 18 b) optimized</vt:lpstr>
      <vt:lpstr>Exercise 18 c) optimized</vt:lpstr>
      <vt:lpstr>Exercise 19</vt:lpstr>
      <vt:lpstr>Exercise 19 optimized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p826yeugdi@univie.onmicrosoft.com</dc:creator>
  <cp:lastModifiedBy>p826yeugdi@univie.onmicrosoft.com</cp:lastModifiedBy>
  <dcterms:created xsi:type="dcterms:W3CDTF">2023-10-24T12:18:14Z</dcterms:created>
  <dcterms:modified xsi:type="dcterms:W3CDTF">2024-11-13T21:54:32Z</dcterms:modified>
</cp:coreProperties>
</file>