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<sst xmlns="http://schemas.openxmlformats.org/spreadsheetml/2006/main" count="86" uniqueCount="72">
  <si>
    <t xml:space="preserve">QTY Full</t>
  </si>
  <si>
    <t xml:space="preserve">Board Reference Full</t>
  </si>
  <si>
    <t xml:space="preserve">Value</t>
  </si>
  <si>
    <t xml:space="preserve">Type</t>
  </si>
  <si>
    <t xml:space="preserve">Information</t>
  </si>
  <si>
    <t xml:space="preserve">Included</t>
  </si>
  <si>
    <t xml:space="preserve">Manufacturer</t>
  </si>
  <si>
    <t xml:space="preserve">Digikey Order</t>
  </si>
  <si>
    <t xml:space="preserve">Model#</t>
  </si>
  <si>
    <t xml:space="preserve">Digikey P/N</t>
  </si>
  <si>
    <t xml:space="preserve">Mouser P/N</t>
  </si>
  <si>
    <t xml:space="preserve">Digikey Price (USD)</t>
  </si>
  <si>
    <t xml:space="preserve">Mouser Price (USD)</t>
  </si>
  <si>
    <t xml:space="preserve">CTM Full Digikey</t>
  </si>
  <si>
    <t xml:space="preserve">CTM Full Mouser</t>
  </si>
  <si>
    <t xml:space="preserve">Note</t>
  </si>
  <si>
    <t xml:space="preserve">Digikey import</t>
  </si>
  <si>
    <t xml:space="preserve">General Description</t>
  </si>
  <si>
    <t xml:space="preserve">Mouser Import</t>
  </si>
  <si>
    <t xml:space="preserve">R3,R5</t>
  </si>
  <si>
    <t xml:space="preserve">1k</t>
  </si>
  <si>
    <t xml:space="preserve">RES SMD 1K OHM 1% 1/8W 0805 </t>
  </si>
  <si>
    <t xml:space="preserve">Yageo</t>
  </si>
  <si>
    <t xml:space="preserve">Y</t>
  </si>
  <si>
    <t xml:space="preserve">RC0805FR-071KL</t>
  </si>
  <si>
    <t xml:space="preserve">311-1.00KCRCT-ND</t>
  </si>
  <si>
    <t xml:space="preserve">R4,R6,R7,R9,R11,R13</t>
  </si>
  <si>
    <t xml:space="preserve">10k</t>
  </si>
  <si>
    <t xml:space="preserve">RES SMD 10K OHM 5% 1/8W 0805 </t>
  </si>
  <si>
    <t xml:space="preserve">RC0805JR-0710KL</t>
  </si>
  <si>
    <t xml:space="preserve">311-10KARCT-ND</t>
  </si>
  <si>
    <t xml:space="preserve">R10,R12</t>
  </si>
  <si>
    <t xml:space="preserve">4.3k</t>
  </si>
  <si>
    <t xml:space="preserve">RES 4.7K OHM 2W 5% AXIAL</t>
  </si>
  <si>
    <t xml:space="preserve">FMP200JR-52-4K7</t>
  </si>
  <si>
    <t xml:space="preserve">4.7KZCT-ND</t>
  </si>
  <si>
    <t xml:space="preserve">C2</t>
  </si>
  <si>
    <t xml:space="preserve">0.01uF</t>
  </si>
  <si>
    <t xml:space="preserve">CAP CER 10000PF 50V X7R 0805 </t>
  </si>
  <si>
    <t xml:space="preserve">CC0805KRX7R9BB103</t>
  </si>
  <si>
    <t xml:space="preserve">311-1136-1-ND</t>
  </si>
  <si>
    <t xml:space="preserve">C3</t>
  </si>
  <si>
    <t xml:space="preserve">1uF</t>
  </si>
  <si>
    <t xml:space="preserve">CAP CER 1UF 16V X7R 0805 </t>
  </si>
  <si>
    <t xml:space="preserve">CC0805KKX7R7BB105</t>
  </si>
  <si>
    <t xml:space="preserve">311-1365-1-ND</t>
  </si>
  <si>
    <t xml:space="preserve">C4,C5</t>
  </si>
  <si>
    <t xml:space="preserve">1nF</t>
  </si>
  <si>
    <t xml:space="preserve">CAP CER 1000PF 50V X7R 0805 </t>
  </si>
  <si>
    <t xml:space="preserve">CC0805KRX7R9BB102</t>
  </si>
  <si>
    <t xml:space="preserve">311-1127-1-ND</t>
  </si>
  <si>
    <t xml:space="preserve">C1</t>
  </si>
  <si>
    <t xml:space="preserve">0.1uF</t>
  </si>
  <si>
    <t xml:space="preserve"> CAP CER 0.1UF 50V Y5V 0805 </t>
  </si>
  <si>
    <t xml:space="preserve">CC0805ZRY5V9BB104</t>
  </si>
  <si>
    <t xml:space="preserve">311-1361-1-ND</t>
  </si>
  <si>
    <t xml:space="preserve">MAX9926</t>
  </si>
  <si>
    <t xml:space="preserve">IC SENSOR INTERFACE VARI 16-QSOP </t>
  </si>
  <si>
    <t xml:space="preserve">16-QSOP</t>
  </si>
  <si>
    <t xml:space="preserve">Maxim Integrated</t>
  </si>
  <si>
    <t xml:space="preserve">MAX9926UAEE+T</t>
  </si>
  <si>
    <t xml:space="preserve">MAX9926UAEE+TCT-ND</t>
  </si>
  <si>
    <t xml:space="preserve">IC1,</t>
  </si>
  <si>
    <t xml:space="preserve">0.100"</t>
  </si>
  <si>
    <t xml:space="preserve">4 Positions Header, Unshrouded, Breakaway Connector 0.100" (2.54mm) Through Hole Gold</t>
  </si>
  <si>
    <t xml:space="preserve">Pins for board</t>
  </si>
  <si>
    <t xml:space="preserve">Harwin Inc</t>
  </si>
  <si>
    <t xml:space="preserve">M20-9990445 </t>
  </si>
  <si>
    <t xml:space="preserve">952-2265-ND </t>
  </si>
  <si>
    <t xml:space="preserve">Total of Materials:Cost to Manufacture</t>
  </si>
  <si>
    <t xml:space="preserve">US Dollars</t>
  </si>
  <si>
    <t xml:space="preserve">Not including shipping or sales tax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</si>
</sst>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.00;[RED]&quot;-$&quot;#,##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AE00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5"/>
  <sheetViews>
    <sheetView showFormulas="false" showGridLines="true" showRowColHeaders="true" showZeros="true" rightToLeft="false" tabSelected="true" showOutlineSymbols="true" defaultGridColor="true" view="normal" topLeftCell="E1" colorId="64" zoomScale="99" zoomScaleNormal="99" zoomScalePageLayoutView="100" workbookViewId="0">
      <selection pane="topLeft" activeCell="Q6" activeCellId="0" sqref="Q6"/>
    </sheetView>
  </sheetViews>
  <sheetFormatPr defaultColWidth="10.484375" defaultRowHeight="16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0" width="46.67"/>
    <col collapsed="false" customWidth="true" hidden="false" outlineLevel="0" max="3" min="3" style="0" width="15"/>
    <col collapsed="false" customWidth="true" hidden="false" outlineLevel="0" max="4" min="4" style="0" width="53.16"/>
    <col collapsed="false" customWidth="true" hidden="false" outlineLevel="0" max="7" min="7" style="0" width="15.51"/>
    <col collapsed="false" customWidth="true" hidden="false" outlineLevel="0" max="9" min="9" style="0" width="24.51"/>
    <col collapsed="false" customWidth="true" hidden="false" outlineLevel="0" max="11" min="10" style="0" width="28"/>
    <col collapsed="false" customWidth="true" hidden="false" outlineLevel="0" max="16" min="16" style="0" width="47.83"/>
    <col collapsed="false" customWidth="true" hidden="false" outlineLevel="0" max="17" min="17" style="0" width="27.33"/>
    <col collapsed="false" customWidth="true" hidden="false" outlineLevel="0" max="18" min="18" style="0" width="28"/>
    <col collapsed="false" customWidth="true" hidden="false" outlineLevel="0" max="19" min="19" style="0" width="22.33"/>
  </cols>
  <sheetData>
    <row r="1" customFormat="false" ht="27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customFormat="false" ht="17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6"/>
      <c r="Q2" s="6" t="str">
        <f aca="false">IF(NOT(J2=""),A2&amp;","&amp;J2,"")</f>
        <v/>
      </c>
      <c r="R2" s="0" t="str">
        <f aca="false">A2&amp;"x "&amp;C2</f>
        <v>x </v>
      </c>
    </row>
    <row r="3" customFormat="false" ht="17" hidden="false" customHeight="false" outlineLevel="0" collapsed="false">
      <c r="A3" s="8" t="n">
        <f aca="false">LEN(B3)-LEN(SUBSTITUTE(B3,",",""))+1</f>
        <v>2</v>
      </c>
      <c r="B3" s="6" t="s">
        <v>19</v>
      </c>
      <c r="C3" s="7" t="s">
        <v>20</v>
      </c>
      <c r="D3" s="7" t="s">
        <v>21</v>
      </c>
      <c r="E3" s="7"/>
      <c r="F3" s="7"/>
      <c r="G3" s="7" t="s">
        <v>22</v>
      </c>
      <c r="H3" s="7" t="s">
        <v>23</v>
      </c>
      <c r="I3" s="7" t="s">
        <v>24</v>
      </c>
      <c r="J3" s="7" t="s">
        <v>25</v>
      </c>
      <c r="K3" s="7"/>
      <c r="L3" s="9" t="n">
        <v>0.1</v>
      </c>
      <c r="M3" s="9" t="n">
        <v>0</v>
      </c>
      <c r="N3" s="10" t="n">
        <f aca="false">L3*A3</f>
        <v>0.2</v>
      </c>
      <c r="O3" s="10" t="n">
        <f aca="false">M3*A3</f>
        <v>0</v>
      </c>
      <c r="P3" s="6"/>
      <c r="Q3" s="6" t="str">
        <f aca="false">IF(NOT(J3=""),A3&amp;","&amp;J3,"")</f>
        <v>2,311-1.00KCRCT-ND</v>
      </c>
      <c r="R3" s="0" t="str">
        <f aca="false">"Resistor - " &amp;A3&amp;"x "&amp;C3</f>
        <v>Resistor - 2x 1k</v>
      </c>
      <c r="S3" s="0" t="str">
        <f aca="false">IF(NOT(K3=""),K3&amp;"|"&amp;A3,"")</f>
        <v/>
      </c>
    </row>
    <row r="4" customFormat="false" ht="17" hidden="false" customHeight="false" outlineLevel="0" collapsed="false">
      <c r="A4" s="8" t="n">
        <f aca="false">LEN(B4)-LEN(SUBSTITUTE(B4,",",""))+1</f>
        <v>6</v>
      </c>
      <c r="B4" s="6" t="s">
        <v>26</v>
      </c>
      <c r="C4" s="7" t="s">
        <v>27</v>
      </c>
      <c r="D4" s="7" t="s">
        <v>28</v>
      </c>
      <c r="E4" s="7"/>
      <c r="F4" s="7"/>
      <c r="G4" s="7" t="s">
        <v>22</v>
      </c>
      <c r="H4" s="7" t="s">
        <v>23</v>
      </c>
      <c r="I4" s="7" t="s">
        <v>29</v>
      </c>
      <c r="J4" s="7" t="s">
        <v>30</v>
      </c>
      <c r="K4" s="7"/>
      <c r="L4" s="9" t="n">
        <v>0.1</v>
      </c>
      <c r="M4" s="9" t="n">
        <v>0</v>
      </c>
      <c r="N4" s="10" t="n">
        <f aca="false">L4*A4</f>
        <v>0.6</v>
      </c>
      <c r="O4" s="10" t="n">
        <f aca="false">M4*A4</f>
        <v>0</v>
      </c>
      <c r="P4" s="6"/>
      <c r="Q4" s="6" t="str">
        <f aca="false">IF(NOT(J4=""),A4&amp;","&amp;J4,"")</f>
        <v>6,311-10KARCT-ND</v>
      </c>
      <c r="R4" s="0" t="str">
        <f aca="false">"Resistor - " &amp;A4&amp;"x "&amp;C4</f>
        <v>Resistor - 6x 10k</v>
      </c>
      <c r="S4" s="0" t="str">
        <f aca="false">IF(NOT(K4=""),K4&amp;"|"&amp;A4,"")</f>
        <v/>
      </c>
    </row>
    <row r="5" customFormat="false" ht="17" hidden="false" customHeight="false" outlineLevel="0" collapsed="false">
      <c r="A5" s="8" t="n">
        <f aca="false">LEN(B5)-LEN(SUBSTITUTE(B5,",",""))+1</f>
        <v>2</v>
      </c>
      <c r="B5" s="6" t="s">
        <v>31</v>
      </c>
      <c r="C5" s="7" t="s">
        <v>32</v>
      </c>
      <c r="D5" s="7" t="s">
        <v>33</v>
      </c>
      <c r="E5" s="7"/>
      <c r="F5" s="7"/>
      <c r="G5" s="7" t="s">
        <v>22</v>
      </c>
      <c r="H5" s="7" t="s">
        <v>23</v>
      </c>
      <c r="I5" s="7" t="s">
        <v>34</v>
      </c>
      <c r="J5" s="7" t="s">
        <v>35</v>
      </c>
      <c r="K5" s="7"/>
      <c r="L5" s="9" t="n">
        <v>0.2</v>
      </c>
      <c r="M5" s="9"/>
      <c r="N5" s="10" t="n">
        <f aca="false">L5*A5</f>
        <v>0.4</v>
      </c>
      <c r="O5" s="10" t="n">
        <f aca="false">M5*A5</f>
        <v>0</v>
      </c>
      <c r="P5" s="6"/>
      <c r="Q5" s="6" t="str">
        <f aca="false">IF(NOT(J5=""),A5&amp;","&amp;J5,"")</f>
        <v>2,4.7KZCT-ND</v>
      </c>
      <c r="R5" s="0" t="str">
        <f aca="false">"Resistor - " &amp;A5&amp;"x "&amp;C5</f>
        <v>Resistor - 2x 4.3k</v>
      </c>
      <c r="S5" s="0" t="str">
        <f aca="false">IF(NOT(K5=""),K5&amp;"|"&amp;A5,"")</f>
        <v/>
      </c>
    </row>
    <row r="6" customFormat="false" ht="17" hidden="false" customHeight="false" outlineLevel="0" collapsed="false">
      <c r="A6" s="8" t="n">
        <f aca="false">LEN(B6)-LEN(SUBSTITUTE(B6,",",""))+1</f>
        <v>1</v>
      </c>
      <c r="B6" s="6" t="s">
        <v>36</v>
      </c>
      <c r="C6" s="7" t="s">
        <v>37</v>
      </c>
      <c r="D6" s="7" t="s">
        <v>38</v>
      </c>
      <c r="E6" s="7"/>
      <c r="F6" s="7"/>
      <c r="G6" s="7" t="s">
        <v>22</v>
      </c>
      <c r="H6" s="7" t="s">
        <v>23</v>
      </c>
      <c r="I6" s="7" t="s">
        <v>39</v>
      </c>
      <c r="J6" s="7" t="s">
        <v>40</v>
      </c>
      <c r="K6" s="7"/>
      <c r="L6" s="9" t="n">
        <v>0.1</v>
      </c>
      <c r="M6" s="9" t="n">
        <v>0</v>
      </c>
      <c r="N6" s="10" t="n">
        <f aca="false">L6*A6</f>
        <v>0.1</v>
      </c>
      <c r="O6" s="10" t="n">
        <f aca="false">M6*A6</f>
        <v>0</v>
      </c>
      <c r="P6" s="6"/>
      <c r="Q6" s="6" t="str">
        <f aca="false">IF(NOT(J6=""),A6&amp;","&amp;J6,"")</f>
        <v>1,311-1136-1-ND</v>
      </c>
      <c r="R6" s="0" t="str">
        <f aca="false">"Capacitor - " &amp;A6&amp;"x "&amp;C6</f>
        <v>Capacitor - 1x 0.01uF</v>
      </c>
      <c r="S6" s="0" t="str">
        <f aca="false">IF(NOT(K6=""),K6&amp;"|"&amp;A6,"")</f>
        <v/>
      </c>
    </row>
    <row r="7" customFormat="false" ht="17" hidden="false" customHeight="false" outlineLevel="0" collapsed="false">
      <c r="A7" s="8" t="n">
        <f aca="false">LEN(B7)-LEN(SUBSTITUTE(B7,",",""))+1</f>
        <v>1</v>
      </c>
      <c r="B7" s="6" t="s">
        <v>41</v>
      </c>
      <c r="C7" s="7" t="s">
        <v>42</v>
      </c>
      <c r="D7" s="7" t="s">
        <v>43</v>
      </c>
      <c r="E7" s="7"/>
      <c r="F7" s="7"/>
      <c r="G7" s="7" t="s">
        <v>22</v>
      </c>
      <c r="H7" s="7" t="s">
        <v>23</v>
      </c>
      <c r="I7" s="7" t="s">
        <v>44</v>
      </c>
      <c r="J7" s="7" t="s">
        <v>45</v>
      </c>
      <c r="K7" s="7"/>
      <c r="L7" s="9" t="n">
        <v>0.1</v>
      </c>
      <c r="M7" s="9" t="n">
        <v>0</v>
      </c>
      <c r="N7" s="10" t="n">
        <f aca="false">L7*A7</f>
        <v>0.1</v>
      </c>
      <c r="O7" s="10" t="n">
        <f aca="false">M7*A7</f>
        <v>0</v>
      </c>
      <c r="P7" s="6"/>
      <c r="Q7" s="6" t="str">
        <f aca="false">IF(NOT(J7=""),A7&amp;","&amp;J7,"")</f>
        <v>1,311-1365-1-ND</v>
      </c>
      <c r="R7" s="0" t="str">
        <f aca="false">"Capacitor - " &amp;A7&amp;"x "&amp;C7</f>
        <v>Capacitor - 1x 1uF</v>
      </c>
      <c r="S7" s="0" t="str">
        <f aca="false">IF(NOT(K7=""),K7&amp;"|"&amp;A7,"")</f>
        <v/>
      </c>
    </row>
    <row r="8" customFormat="false" ht="17" hidden="false" customHeight="false" outlineLevel="0" collapsed="false">
      <c r="A8" s="8" t="n">
        <f aca="false">LEN(B8)-LEN(SUBSTITUTE(B8,",",""))+1</f>
        <v>2</v>
      </c>
      <c r="B8" s="6" t="s">
        <v>46</v>
      </c>
      <c r="C8" s="7" t="s">
        <v>47</v>
      </c>
      <c r="D8" s="7" t="s">
        <v>48</v>
      </c>
      <c r="E8" s="7"/>
      <c r="F8" s="7"/>
      <c r="G8" s="7" t="s">
        <v>22</v>
      </c>
      <c r="H8" s="7" t="s">
        <v>23</v>
      </c>
      <c r="I8" s="7" t="s">
        <v>49</v>
      </c>
      <c r="J8" s="7" t="s">
        <v>50</v>
      </c>
      <c r="K8" s="7"/>
      <c r="L8" s="9" t="n">
        <v>0.1</v>
      </c>
      <c r="M8" s="9" t="n">
        <v>0</v>
      </c>
      <c r="N8" s="10" t="n">
        <f aca="false">L8*A8</f>
        <v>0.2</v>
      </c>
      <c r="O8" s="10" t="n">
        <f aca="false">M8*A8</f>
        <v>0</v>
      </c>
      <c r="P8" s="6"/>
      <c r="Q8" s="6" t="str">
        <f aca="false">IF(NOT(J8=""),A8&amp;","&amp;J8,"")</f>
        <v>2,311-1127-1-ND</v>
      </c>
      <c r="R8" s="0" t="str">
        <f aca="false">"Capacitor - " &amp;A8&amp;"x "&amp;C8</f>
        <v>Capacitor - 2x 1nF</v>
      </c>
      <c r="S8" s="0" t="str">
        <f aca="false">IF(NOT(K8=""),K8&amp;"|"&amp;A8,"")</f>
        <v/>
      </c>
    </row>
    <row r="9" customFormat="false" ht="17" hidden="false" customHeight="false" outlineLevel="0" collapsed="false">
      <c r="A9" s="8" t="n">
        <f aca="false">LEN(B9)-LEN(SUBSTITUTE(B9,",",""))+1</f>
        <v>1</v>
      </c>
      <c r="B9" s="6" t="s">
        <v>51</v>
      </c>
      <c r="C9" s="7" t="s">
        <v>52</v>
      </c>
      <c r="D9" s="7" t="s">
        <v>53</v>
      </c>
      <c r="E9" s="7"/>
      <c r="F9" s="7"/>
      <c r="G9" s="7" t="s">
        <v>22</v>
      </c>
      <c r="H9" s="7" t="s">
        <v>23</v>
      </c>
      <c r="I9" s="7" t="s">
        <v>54</v>
      </c>
      <c r="J9" s="7" t="s">
        <v>55</v>
      </c>
      <c r="K9" s="7"/>
      <c r="L9" s="9" t="n">
        <v>0.1</v>
      </c>
      <c r="M9" s="9" t="n">
        <v>0</v>
      </c>
      <c r="N9" s="10" t="n">
        <f aca="false">L9*A9</f>
        <v>0.1</v>
      </c>
      <c r="O9" s="10" t="n">
        <f aca="false">M9*A9</f>
        <v>0</v>
      </c>
      <c r="P9" s="6"/>
      <c r="Q9" s="6" t="str">
        <f aca="false">IF(NOT(J9=""),A9&amp;","&amp;J9,"")</f>
        <v>1,311-1361-1-ND</v>
      </c>
      <c r="R9" s="0" t="str">
        <f aca="false">"Capacitor - " &amp;A9&amp;"x "&amp;C9</f>
        <v>Capacitor - 1x 0.1uF</v>
      </c>
      <c r="S9" s="0" t="str">
        <f aca="false">IF(NOT(K9=""),K9&amp;"|"&amp;A9,"")</f>
        <v/>
      </c>
    </row>
    <row r="10" customFormat="false" ht="17" hidden="false" customHeight="false" outlineLevel="0" collapsed="false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0"/>
      <c r="P10" s="6"/>
      <c r="Q10" s="6" t="str">
        <f aca="false">IF(NOT(J10=""),A10&amp;","&amp;J10,"")</f>
        <v/>
      </c>
      <c r="S10" s="0" t="str">
        <f aca="false">IF(NOT(K10=""),K10&amp;"|"&amp;A10,"")</f>
        <v/>
      </c>
    </row>
    <row r="11" customFormat="false" ht="17" hidden="false" customHeight="false" outlineLevel="0" collapsed="false">
      <c r="A11" s="5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0"/>
      <c r="P11" s="6"/>
      <c r="Q11" s="6" t="str">
        <f aca="false">IF(NOT(J11=""),A11&amp;","&amp;J11,"")</f>
        <v/>
      </c>
      <c r="S11" s="0" t="str">
        <f aca="false">IF(NOT(K11=""),K11&amp;"|"&amp;A11,"")</f>
        <v/>
      </c>
    </row>
    <row r="12" customFormat="false" ht="17" hidden="false" customHeight="false" outlineLevel="0" collapsed="false">
      <c r="A12" s="8" t="n">
        <f aca="false">LEN(B12)-LEN(SUBSTITUTE(B12,",",""))+1</f>
        <v>1</v>
      </c>
      <c r="B12" s="6" t="s">
        <v>56</v>
      </c>
      <c r="C12" s="7"/>
      <c r="D12" s="11" t="s">
        <v>57</v>
      </c>
      <c r="E12" s="7" t="s">
        <v>58</v>
      </c>
      <c r="F12" s="7"/>
      <c r="G12" s="7" t="s">
        <v>59</v>
      </c>
      <c r="H12" s="7" t="s">
        <v>23</v>
      </c>
      <c r="I12" s="11" t="s">
        <v>60</v>
      </c>
      <c r="J12" s="7" t="s">
        <v>61</v>
      </c>
      <c r="K12" s="7"/>
      <c r="L12" s="9" t="n">
        <v>7.19</v>
      </c>
      <c r="M12" s="9" t="n">
        <v>0</v>
      </c>
      <c r="N12" s="10" t="n">
        <f aca="false">L12*A12</f>
        <v>7.19</v>
      </c>
      <c r="O12" s="10" t="n">
        <f aca="false">M12*A12</f>
        <v>0</v>
      </c>
      <c r="P12" s="6"/>
      <c r="Q12" s="6" t="str">
        <f aca="false">IF(NOT(J12=""),A12&amp;","&amp;J12,"")</f>
        <v>1,MAX9926UAEE+TCT-ND</v>
      </c>
      <c r="R12" s="0" t="str">
        <f aca="false">"IC- " &amp;A12&amp;"x "&amp;C12</f>
        <v>IC- 1x </v>
      </c>
      <c r="S12" s="0" t="str">
        <f aca="false">IF(NOT(K12=""),K12&amp;"|"&amp;A12,"")</f>
        <v/>
      </c>
    </row>
    <row r="13" customFormat="false" ht="27" hidden="false" customHeight="false" outlineLevel="0" collapsed="false">
      <c r="A13" s="8" t="n">
        <f aca="false">LEN(B13)-LEN(SUBSTITUTE(B13,",",""))+1</f>
        <v>2</v>
      </c>
      <c r="B13" s="6" t="s">
        <v>62</v>
      </c>
      <c r="C13" s="7" t="s">
        <v>63</v>
      </c>
      <c r="D13" s="7" t="s">
        <v>64</v>
      </c>
      <c r="E13" s="7" t="s">
        <v>65</v>
      </c>
      <c r="F13" s="7"/>
      <c r="G13" s="7" t="s">
        <v>66</v>
      </c>
      <c r="H13" s="7" t="s">
        <v>23</v>
      </c>
      <c r="I13" s="7" t="s">
        <v>67</v>
      </c>
      <c r="J13" s="7" t="s">
        <v>68</v>
      </c>
      <c r="K13" s="7"/>
      <c r="L13" s="9" t="n">
        <v>0.14</v>
      </c>
      <c r="M13" s="9" t="n">
        <v>0</v>
      </c>
      <c r="N13" s="10" t="n">
        <f aca="false">L13*A13</f>
        <v>0.28</v>
      </c>
      <c r="O13" s="10" t="n">
        <f aca="false">M13*A13</f>
        <v>0</v>
      </c>
      <c r="P13" s="6"/>
      <c r="Q13" s="6" t="str">
        <f aca="false">IF(NOT(J13=""),A13&amp;","&amp;J13,"")</f>
        <v>2,952-2265-ND </v>
      </c>
      <c r="R13" s="0" t="str">
        <f aca="false">"Pins- " &amp;A13&amp;"x "&amp;C13</f>
        <v>Pins- 2x 0.100"</v>
      </c>
      <c r="S13" s="0" t="str">
        <f aca="false">IF(NOT(K13=""),K13&amp;"|"&amp;A13,"")</f>
        <v/>
      </c>
    </row>
    <row r="14" customFormat="false" ht="17" hidden="false" customHeight="false" outlineLevel="0" collapsed="false">
      <c r="A14" s="8" t="n">
        <f aca="false">LEN(B14)-LEN(SUBSTITUTE(B14,",",""))+1</f>
        <v>1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9" t="n">
        <v>0</v>
      </c>
      <c r="M14" s="9" t="n">
        <v>0</v>
      </c>
      <c r="N14" s="10" t="n">
        <f aca="false">L14*A14</f>
        <v>0</v>
      </c>
      <c r="O14" s="10" t="n">
        <f aca="false">M14*A14</f>
        <v>0</v>
      </c>
      <c r="P14" s="6"/>
      <c r="Q14" s="6" t="str">
        <f aca="false">IF(NOT(J14=""),A14&amp;","&amp;J14,"")</f>
        <v/>
      </c>
      <c r="S14" s="0" t="str">
        <f aca="false">IF(NOT(K14=""),K14&amp;"|"&amp;A14,"")</f>
        <v/>
      </c>
    </row>
    <row r="15" customFormat="false" ht="17" hidden="false" customHeight="true" outlineLevel="0" collapsed="false">
      <c r="A15" s="5"/>
      <c r="B15" s="6"/>
      <c r="C15" s="7"/>
      <c r="D15" s="7"/>
      <c r="E15" s="7"/>
      <c r="F15" s="12"/>
      <c r="G15" s="6"/>
      <c r="H15" s="13"/>
      <c r="I15" s="14" t="s">
        <v>69</v>
      </c>
      <c r="J15" s="14"/>
      <c r="K15" s="15"/>
      <c r="L15" s="3" t="s">
        <v>70</v>
      </c>
      <c r="M15" s="3"/>
      <c r="N15" s="16" t="n">
        <f aca="false">SUM(N2:N14)</f>
        <v>9.17</v>
      </c>
      <c r="O15" s="16" t="n">
        <f aca="false">SUM(O2:O14)</f>
        <v>0</v>
      </c>
      <c r="P15" s="17" t="s">
        <v>71</v>
      </c>
    </row>
  </sheetData>
  <mergeCells count="1">
    <mergeCell ref="I15:J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  <Company>None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>Josh Stewart</cp:lastModifiedBy>
  <cp:lastPrinted>2015-05-01T11:02:39Z</cp:lastPrinted>
  <dcterms:modified xsi:type="dcterms:W3CDTF">2016-06-14T14:11:23Z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