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tom\Desktop\ia\pds\ut3\pd1\"/>
    </mc:Choice>
  </mc:AlternateContent>
  <xr:revisionPtr revIDLastSave="0" documentId="13_ncr:1_{CC68E101-E27A-4D68-84E6-810CFB8E86E4}" xr6:coauthVersionLast="47" xr6:coauthVersionMax="47" xr10:uidLastSave="{00000000-0000-0000-0000-000000000000}"/>
  <bookViews>
    <workbookView xWindow="-120" yWindow="-120" windowWidth="29040" windowHeight="15840" xr2:uid="{AD39A1AA-C3D6-4B3F-93DC-76F0775D75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/>
  <c r="P10" i="1"/>
  <c r="C10" i="1"/>
  <c r="D4" i="1" s="1"/>
  <c r="B10" i="1"/>
  <c r="M11" i="1" l="1"/>
  <c r="L11" i="1"/>
  <c r="N11" i="1" s="1"/>
  <c r="F10" i="1" a="1"/>
  <c r="F10" i="1" s="1"/>
  <c r="D7" i="1"/>
  <c r="D6" i="1"/>
  <c r="D5" i="1"/>
  <c r="D3" i="1"/>
  <c r="D2" i="1"/>
  <c r="C6" i="1"/>
  <c r="C7" i="1"/>
  <c r="C5" i="1"/>
  <c r="C2" i="1"/>
  <c r="C3" i="1"/>
  <c r="C4" i="1"/>
  <c r="P11" i="1" l="1"/>
  <c r="L12" i="1" s="1"/>
  <c r="E2" i="1" a="1"/>
  <c r="E2" i="1" s="1"/>
  <c r="F2" i="1" s="1"/>
  <c r="E3" i="1" a="1"/>
  <c r="E3" i="1" s="1"/>
  <c r="F3" i="1" s="1"/>
  <c r="E4" i="1" a="1"/>
  <c r="E4" i="1" s="1"/>
  <c r="F4" i="1" s="1"/>
  <c r="E5" i="1" a="1"/>
  <c r="E5" i="1" s="1"/>
  <c r="F5" i="1" s="1"/>
  <c r="E6" i="1" a="1"/>
  <c r="E6" i="1" s="1"/>
  <c r="F6" i="1" s="1"/>
  <c r="E7" i="1" a="1"/>
  <c r="E7" i="1" s="1"/>
  <c r="F7" i="1" s="1"/>
  <c r="M12" i="1" l="1"/>
  <c r="I10" i="1"/>
  <c r="N12" i="1" l="1"/>
  <c r="P12" i="1" s="1"/>
  <c r="L13" i="1" s="1"/>
  <c r="M13" i="1" l="1"/>
  <c r="N13" i="1" s="1"/>
  <c r="P13" i="1" s="1"/>
  <c r="M14" i="1" l="1"/>
  <c r="L14" i="1"/>
  <c r="N14" i="1" l="1"/>
  <c r="P14" i="1" s="1"/>
  <c r="M15" i="1" s="1"/>
  <c r="L15" i="1" l="1"/>
  <c r="N15" i="1" l="1"/>
  <c r="P15" i="1" s="1"/>
  <c r="M16" i="1" s="1"/>
  <c r="L16" i="1" l="1"/>
  <c r="N16" i="1" s="1"/>
  <c r="P16" i="1" s="1"/>
  <c r="M17" i="1" s="1"/>
  <c r="L17" i="1" l="1"/>
  <c r="N17" i="1" s="1"/>
  <c r="P17" i="1" s="1"/>
  <c r="M18" i="1" s="1"/>
  <c r="L18" i="1" l="1"/>
  <c r="N18" i="1" l="1"/>
  <c r="P18" i="1" s="1"/>
  <c r="M19" i="1" s="1"/>
  <c r="L19" i="1" l="1"/>
  <c r="N19" i="1" s="1"/>
  <c r="P19" i="1" s="1"/>
  <c r="L20" i="1" s="1"/>
  <c r="M20" i="1" l="1"/>
  <c r="N20" i="1" s="1"/>
  <c r="P20" i="1" s="1"/>
  <c r="M21" i="1" s="1"/>
  <c r="L21" i="1" l="1"/>
  <c r="N21" i="1" s="1"/>
  <c r="P21" i="1" s="1"/>
  <c r="M22" i="1" s="1"/>
  <c r="L22" i="1" l="1"/>
  <c r="N22" i="1" s="1"/>
  <c r="P22" i="1" s="1"/>
  <c r="L23" i="1" s="1"/>
  <c r="M23" i="1" l="1"/>
  <c r="N23" i="1" s="1"/>
  <c r="P23" i="1" s="1"/>
  <c r="M24" i="1" l="1"/>
  <c r="L24" i="1"/>
  <c r="N24" i="1" s="1"/>
  <c r="P24" i="1" s="1"/>
  <c r="M25" i="1" s="1"/>
  <c r="L25" i="1" l="1"/>
  <c r="N25" i="1" l="1"/>
  <c r="P25" i="1" s="1"/>
  <c r="M26" i="1" s="1"/>
  <c r="L26" i="1" l="1"/>
  <c r="N26" i="1"/>
  <c r="P26" i="1" s="1"/>
  <c r="M27" i="1" s="1"/>
  <c r="L27" i="1"/>
  <c r="N27" i="1" l="1"/>
  <c r="P27" i="1" s="1"/>
  <c r="M28" i="1" s="1"/>
  <c r="L28" i="1" l="1"/>
  <c r="N28" i="1" s="1"/>
  <c r="P28" i="1" s="1"/>
  <c r="L29" i="1" s="1"/>
  <c r="M29" i="1" l="1"/>
  <c r="N29" i="1" s="1"/>
  <c r="P29" i="1" s="1"/>
  <c r="M30" i="1" l="1"/>
  <c r="L30" i="1"/>
  <c r="N30" i="1" l="1"/>
  <c r="P30" i="1" s="1"/>
  <c r="M31" i="1" s="1"/>
  <c r="L31" i="1" l="1"/>
  <c r="N31" i="1" l="1"/>
  <c r="P31" i="1" s="1"/>
  <c r="M32" i="1" s="1"/>
  <c r="L32" i="1" l="1"/>
  <c r="N32" i="1" s="1"/>
  <c r="P32" i="1" s="1"/>
  <c r="M33" i="1" s="1"/>
  <c r="L33" i="1" l="1"/>
  <c r="N33" i="1" s="1"/>
  <c r="P33" i="1" s="1"/>
  <c r="M34" i="1" s="1"/>
  <c r="L34" i="1" l="1"/>
  <c r="G7" i="1" l="1"/>
  <c r="G3" i="1"/>
  <c r="G6" i="1"/>
  <c r="G5" i="1"/>
  <c r="G4" i="1"/>
  <c r="N34" i="1"/>
  <c r="P34" i="1" s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<sst xmlns="http://schemas.openxmlformats.org/spreadsheetml/2006/main" count="23" uniqueCount="19">
  <si>
    <t>X</t>
  </si>
  <si>
    <t>Y</t>
  </si>
  <si>
    <t>Medias</t>
  </si>
  <si>
    <t>X-media(X)</t>
  </si>
  <si>
    <t>Y-media(Y)</t>
  </si>
  <si>
    <t>Predicción</t>
  </si>
  <si>
    <t>B1</t>
  </si>
  <si>
    <t>B0</t>
  </si>
  <si>
    <t>Prediccion(y)</t>
  </si>
  <si>
    <t>Error</t>
  </si>
  <si>
    <t>RMSE</t>
  </si>
  <si>
    <t>n° Iteración</t>
  </si>
  <si>
    <t>P(i)</t>
  </si>
  <si>
    <t>alpha</t>
  </si>
  <si>
    <t>delta</t>
  </si>
  <si>
    <t>x</t>
  </si>
  <si>
    <t>y</t>
  </si>
  <si>
    <t>Pred Grad</t>
  </si>
  <si>
    <t>Error 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</si>
</sst>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= f(X)</a:t>
            </a:r>
          </a:p>
        </c:rich>
      </c:tx>
      <c:layout>
        <c:manualLayout>
          <c:xMode val="edge"/>
          <c:yMode val="edge"/>
          <c:x val="0.4247915573053368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Hoja1!$A$2:$A$7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5</c:v>
                </c:pt>
              </c:numCache>
            </c:numRef>
          </c:xVal>
          <c:yVal>
            <c:numRef>
              <c:f>Hoja1!$B$2:$B$7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E1-4911-9CC9-EAEB8060E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07376"/>
        <c:axId val="29850160"/>
      </c:scatterChart>
      <c:valAx>
        <c:axId val="2990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29850160"/>
        <c:crosses val="autoZero"/>
        <c:crossBetween val="midCat"/>
      </c:valAx>
      <c:valAx>
        <c:axId val="2985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29907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UY"/>
              <a:t>Predicción</a:t>
            </a:r>
            <a:r>
              <a:rPr lang="es-UY" baseline="0"/>
              <a:t> vs Data</a:t>
            </a:r>
            <a:endParaRPr lang="es-U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Hoja1!$A$2:$A$7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5</c:v>
                </c:pt>
              </c:numCache>
            </c:numRef>
          </c:xVal>
          <c:yVal>
            <c:numRef>
              <c:f>Hoja1!$B$2:$B$7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29-4BF9-86D4-3D2EA9751330}"/>
            </c:ext>
          </c:extLst>
        </c:ser>
        <c:ser>
          <c:idx val="1"/>
          <c:order val="1"/>
          <c:tx>
            <c:strRef>
              <c:f>Hoja1!$E$1</c:f>
              <c:strCache>
                <c:ptCount val="1"/>
                <c:pt idx="0">
                  <c:v>Prediccion(y)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Hoja1!$A$2:$A$7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5</c:v>
                </c:pt>
              </c:numCache>
            </c:numRef>
          </c:xVal>
          <c:yVal>
            <c:numRef>
              <c:f>Hoja1!$E$2:$E$7</c:f>
              <c:numCache>
                <c:formatCode>General</c:formatCode>
                <c:ptCount val="6"/>
                <c:pt idx="0">
                  <c:v>1.8095238095238093</c:v>
                </c:pt>
                <c:pt idx="1">
                  <c:v>2.4952380952380953</c:v>
                </c:pt>
                <c:pt idx="2">
                  <c:v>2.1523809523809523</c:v>
                </c:pt>
                <c:pt idx="3">
                  <c:v>2.8380952380952378</c:v>
                </c:pt>
                <c:pt idx="4">
                  <c:v>3.5238095238095237</c:v>
                </c:pt>
                <c:pt idx="5">
                  <c:v>3.1809523809523812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29-4BF9-86D4-3D2EA9751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896192"/>
        <c:axId val="2092679568"/>
      </c:scatterChart>
      <c:valAx>
        <c:axId val="2089896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2092679568"/>
        <c:crosses val="autoZero"/>
        <c:crossBetween val="midCat"/>
      </c:valAx>
      <c:valAx>
        <c:axId val="209267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2089896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UY"/>
              <a:t>Prediccion Gradiente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Hoja1!$A$2:$A$7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5</c:v>
                </c:pt>
              </c:numCache>
            </c:numRef>
          </c:xVal>
          <c:yVal>
            <c:numRef>
              <c:f>Hoja1!$B$2:$B$7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8C-4658-B6DA-2CC2CE631639}"/>
            </c:ext>
          </c:extLst>
        </c:ser>
        <c:ser>
          <c:idx val="1"/>
          <c:order val="1"/>
          <c:tx>
            <c:strRef>
              <c:f>Hoja1!$G$1</c:f>
              <c:strCache>
                <c:ptCount val="1"/>
                <c:pt idx="0">
                  <c:v>Pred Grad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Hoja1!$A$2:$A$7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5</c:v>
                </c:pt>
              </c:numCache>
            </c:numRef>
          </c:xVal>
          <c:yVal>
            <c:numRef>
              <c:f>Hoja1!$G$2:$G$7</c:f>
              <c:numCache>
                <c:formatCode>General</c:formatCode>
                <c:ptCount val="6"/>
                <c:pt idx="0">
                  <c:v>0.96557185689507596</c:v>
                </c:pt>
                <c:pt idx="1">
                  <c:v>2.355870587644878</c:v>
                </c:pt>
                <c:pt idx="2">
                  <c:v>1.6607212222699772</c:v>
                </c:pt>
                <c:pt idx="3">
                  <c:v>3.0510199530197792</c:v>
                </c:pt>
                <c:pt idx="4">
                  <c:v>4.4413186837695813</c:v>
                </c:pt>
                <c:pt idx="5">
                  <c:v>3.7461693183946805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8C-4658-B6DA-2CC2CE631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288368"/>
        <c:axId val="690915264"/>
      </c:scatterChart>
      <c:valAx>
        <c:axId val="72728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690915264"/>
        <c:crosses val="autoZero"/>
        <c:crossBetween val="midCat"/>
      </c:valAx>
      <c:valAx>
        <c:axId val="69091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727288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10</xdr:row>
      <xdr:rowOff>171450</xdr:rowOff>
    </xdr:from>
    <xdr:to>
      <xdr:col>3</xdr:col>
      <xdr:colOff>533400</xdr:colOff>
      <xdr:row>20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A86C6B8-3361-C4CC-EF3A-3DAA499C31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9525</xdr:colOff>
      <xdr:row>10</xdr:row>
      <xdr:rowOff>180975</xdr:rowOff>
    </xdr:from>
    <xdr:to>
      <xdr:col>9</xdr:col>
      <xdr:colOff>0</xdr:colOff>
      <xdr:row>25</xdr:row>
      <xdr:rowOff>66675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8B9DE3-9FD2-98FD-2213-292FC32F31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257735</xdr:colOff>
      <xdr:row>11</xdr:row>
      <xdr:rowOff>45943</xdr:rowOff>
    </xdr:from>
    <xdr:to>
      <xdr:col>24</xdr:col>
      <xdr:colOff>493058</xdr:colOff>
      <xdr:row>25</xdr:row>
      <xdr:rowOff>122143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5789310-86C3-C1B0-51C9-CA08CB0F7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6CA19B-1374-4F95-87EC-B2A8605A73A7}" name="Tabla2" displayName="Tabla2" ref="A1:H7" totalsRowShown="0">
  <autoFilter ref="A1:H7" xr:uid="{156CA19B-1374-4F95-87EC-B2A8605A73A7}"/>
  <tableColumns count="8">
    <tableColumn id="1" xr3:uid="{2D834B13-E139-4C6A-9C3A-C4565ED6B415}" name="X"/>
    <tableColumn id="2" xr3:uid="{2EDCA85A-8552-470C-B3FB-F3D45611179A}" name="Y"/>
    <tableColumn id="3" xr3:uid="{49D2035D-AE14-45B7-9B40-1FC2A147880D}" name="X-media(X)" dataDxfId="4">
      <calculatedColumnFormula>SUM(Tabla2[[#This Row],[X]],-K1)</calculatedColumnFormula>
    </tableColumn>
    <tableColumn id="4" xr3:uid="{149713E2-5143-48A7-B931-DDB5AAC7C707}" name="Y-media(Y)"/>
    <tableColumn id="5" xr3:uid="{F61791AE-EC4E-4E8F-AFEB-75A524541113}" name="Prediccion(y)" dataDxfId="3">
      <calculatedColumnFormula array="1" xml:space="preserve"> Tabla4[B0] + Tabla4[B1]*Tabla2[[#This Row],[X]]</calculatedColumnFormula>
    </tableColumn>
    <tableColumn id="6" xr3:uid="{81D19BAD-F114-459C-8CF9-A13FB31B970D}" name="Error" dataDxfId="2">
      <calculatedColumnFormula xml:space="preserve">  (Tabla2[[#This Row],[Prediccion(y)]]-Tabla2[[#This Row],[Y]])*(Tabla2[[#This Row],[Prediccion(y)]]-Tabla2[[#This Row],[Y]])/ 6</calculatedColumnFormula>
    </tableColumn>
    <tableColumn id="9" xr3:uid="{BAAAE421-1C41-4A27-A133-178716533F14}" name="Pred Grad" dataDxfId="1">
      <calculatedColumnFormula xml:space="preserve"> L34 + Tabla2[[#This Row],[X]]*M31</calculatedColumnFormula>
    </tableColumn>
    <tableColumn id="10" xr3:uid="{6AF11F81-AC7F-4756-AFDB-04D309DA906D}" name="Error Grad" dataDxfId="0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7CED03-CA1A-40ED-89DA-47F8414C0FB2}" name="Tabla3" displayName="Tabla3" ref="A9:C10" totalsRowShown="0">
  <autoFilter ref="A9:C10" xr:uid="{117CED03-CA1A-40ED-89DA-47F8414C0FB2}"/>
  <tableColumns count="3">
    <tableColumn id="1" xr3:uid="{ED6064F6-60E6-4A38-8CFE-3399D0D408CB}" name="Medias"/>
    <tableColumn id="2" xr3:uid="{059E06BE-A0DD-4D8B-A4B2-3FCC282752D0}" name="X">
      <calculatedColumnFormula>AVERAGE(A2:A7)</calculatedColumnFormula>
    </tableColumn>
    <tableColumn id="3" xr3:uid="{33E550D0-700B-4051-A28F-0ABC466C988A}" name="Y">
      <calculatedColumnFormula>AVERAGE(B2:B7)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C4F39C-CEFE-423F-9B51-3F80D549CB39}" name="Tabla4" displayName="Tabla4" ref="E9:G10" totalsRowShown="0">
  <autoFilter ref="E9:G10" xr:uid="{D4C4F39C-CEFE-423F-9B51-3F80D549CB39}"/>
  <tableColumns count="3">
    <tableColumn id="1" xr3:uid="{415F38FD-DC89-47F8-96CD-3795E8D18E8D}" name="Predicción"/>
    <tableColumn id="2" xr3:uid="{9A9C396D-8F41-4F9D-8CDE-F4F480565AE7}" name="B0">
      <calculatedColumnFormula array="1" xml:space="preserve"> Tabla3[Y] - G10*Tabla3[X]</calculatedColumnFormula>
    </tableColumn>
    <tableColumn id="3" xr3:uid="{0D9B9A45-69EE-4E70-A70F-93D5B6A38C24}" name="B1">
      <calculatedColumnFormula>PRODUCT( PEARSON(Tabla2[X],Tabla2[Y]), _xlfn.STDEV.S(Tabla2[Y])/_xlfn.STDEV.S(Tabla2[X]))</calculatedColumnFormula>
    </tableColumn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242B0B5-B9DB-4A1C-B688-C49EEB81A76D}" name="Tabla5" displayName="Tabla5" ref="I9:I10" totalsRowShown="0">
  <autoFilter ref="I9:I10" xr:uid="{E242B0B5-B9DB-4A1C-B688-C49EEB81A76D}"/>
  <tableColumns count="1">
    <tableColumn id="1" xr3:uid="{FE6629F1-7B01-4DBD-B93A-CC338E81070F}" name="RMSE">
      <calculatedColumnFormula xml:space="preserve"> SQRT(SUM(Tabla2[Error]))</calculatedColumnFormula>
    </tableColumn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A5D057-3959-4945-8A3C-2DD48FEF09DC}" name="Tabla1" displayName="Tabla1" ref="K9:R34" totalsRowShown="0">
  <autoFilter ref="K9:R34" xr:uid="{AFA5D057-3959-4945-8A3C-2DD48FEF09DC}"/>
  <tableColumns count="8">
    <tableColumn id="1" xr3:uid="{8F94A082-D9CC-400C-950B-1D8164F3965A}" name="n° Iteración"/>
    <tableColumn id="2" xr3:uid="{ABB45B64-F8E3-44DF-B936-F6EEB15AC22A}" name="B0">
      <calculatedColumnFormula>L9-O9*P9</calculatedColumnFormula>
    </tableColumn>
    <tableColumn id="3" xr3:uid="{A1ED2B99-7274-4295-9331-9DF2D5DE7C31}" name="B1">
      <calculatedColumnFormula xml:space="preserve"> M9-O9*P9*Q9</calculatedColumnFormula>
    </tableColumn>
    <tableColumn id="4" xr3:uid="{7A97FAC2-E764-475A-B323-0E72071CFDB2}" name="P(i)">
      <calculatedColumnFormula xml:space="preserve"> L10 +  M10*Q10</calculatedColumnFormula>
    </tableColumn>
    <tableColumn id="5" xr3:uid="{E4B11941-C17A-4C12-9006-4E16BC8332C4}" name="alpha"/>
    <tableColumn id="6" xr3:uid="{ABCBEE72-87FF-4F23-A9F6-2E6472181F3D}" name="delta">
      <calculatedColumnFormula xml:space="preserve"> N10-R10</calculatedColumnFormula>
    </tableColumn>
    <tableColumn id="7" xr3:uid="{B44A7A46-5A65-43AA-BB44-4579364F572C}" name="x"/>
    <tableColumn id="8" xr3:uid="{5F22D225-1CE5-4440-B763-60F502626196}" name="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6911-ECBD-4FD3-B6DB-36CFF26F6672}">
  <dimension ref="A1:R34"/>
  <sheetViews>
    <sheetView tabSelected="1" zoomScale="85" zoomScaleNormal="85" workbookViewId="0">
      <selection activeCell="K4" sqref="K4"/>
    </sheetView>
  </sheetViews>
  <sheetFormatPr baseColWidth="10" defaultRowHeight="15" x14ac:dyDescent="0.25"/>
  <cols>
    <col min="3" max="4" width="12" customWidth="1"/>
    <col min="5" max="5" width="15" customWidth="1"/>
    <col min="6" max="6" width="12.42578125" customWidth="1"/>
    <col min="7" max="7" width="12.85546875" bestFit="1" customWidth="1"/>
    <col min="11" max="11" width="13.7109375" customWidth="1"/>
  </cols>
  <sheetData>
    <row r="1" spans="1:18" x14ac:dyDescent="0.25">
      <c r="A1" t="s">
        <v>0</v>
      </c>
      <c r="B1" t="s">
        <v>1</v>
      </c>
      <c r="C1" t="s">
        <v>3</v>
      </c>
      <c r="D1" t="s">
        <v>4</v>
      </c>
      <c r="E1" t="s">
        <v>8</v>
      </c>
      <c r="F1" t="s">
        <v>9</v>
      </c>
      <c r="G1" t="s">
        <v>17</v>
      </c>
      <c r="H1" t="s">
        <v>18</v>
      </c>
    </row>
    <row r="2" spans="1:18" x14ac:dyDescent="0.25">
      <c r="A2">
        <v>1</v>
      </c>
      <c r="B2">
        <v>1</v>
      </c>
      <c r="C2">
        <f>SUM(Tabla2[[#This Row],[X]],-B10)</f>
        <v>-2.5</v>
      </c>
      <c r="D2">
        <f>SUM(Tabla2[[#This Row],[Y]],-C10)</f>
        <v>-1.6666666666666665</v>
      </c>
      <c r="E2" cm="1">
        <f t="array" ref="E2" xml:space="preserve"> Tabla4[B0] + Tabla4[B1]*Tabla2[[#This Row],[X]]</f>
        <v>1.8095238095238093</v>
      </c>
      <c r="F2">
        <f xml:space="preserve">  (Tabla2[[#This Row],[Prediccion(y)]]-Tabla2[[#This Row],[Y]])*(Tabla2[[#This Row],[Prediccion(y)]]-Tabla2[[#This Row],[Y]])/ 6</f>
        <v>0.10922146636432345</v>
      </c>
      <c r="G2">
        <f xml:space="preserve"> L34 + Tabla2[[#This Row],[X]]*M34</f>
        <v>0.96557185689507596</v>
      </c>
    </row>
    <row r="3" spans="1:18" x14ac:dyDescent="0.25">
      <c r="A3">
        <v>3</v>
      </c>
      <c r="B3">
        <v>2</v>
      </c>
      <c r="C3">
        <f>SUM(Tabla2[[#This Row],[X]],-B10)</f>
        <v>-0.5</v>
      </c>
      <c r="D3">
        <f>SUM(Tabla2[[#This Row],[Y]],-C10)</f>
        <v>-0.66666666666666652</v>
      </c>
      <c r="E3" cm="1">
        <f t="array" ref="E3" xml:space="preserve"> Tabla4[B0] + Tabla4[B1]*Tabla2[[#This Row],[X]]</f>
        <v>2.4952380952380953</v>
      </c>
      <c r="F3">
        <f xml:space="preserve">  (Tabla2[[#This Row],[Prediccion(y)]]-Tabla2[[#This Row],[Y]])*(Tabla2[[#This Row],[Prediccion(y)]]-Tabla2[[#This Row],[Y]])/ 6</f>
        <v>4.0876795162509451E-2</v>
      </c>
      <c r="G3">
        <f xml:space="preserve"> L34 + Tabla2[[#This Row],[X]]*M34</f>
        <v>2.355870587644878</v>
      </c>
    </row>
    <row r="4" spans="1:18" x14ac:dyDescent="0.25">
      <c r="A4">
        <v>2</v>
      </c>
      <c r="B4">
        <v>3</v>
      </c>
      <c r="C4">
        <f>SUM(Tabla2[[#This Row],[X]],-B10)</f>
        <v>-1.5</v>
      </c>
      <c r="D4">
        <f>SUM(Tabla2[[#This Row],[Y]],-C10)</f>
        <v>0.33333333333333348</v>
      </c>
      <c r="E4" cm="1">
        <f t="array" ref="E4" xml:space="preserve"> Tabla4[B0] + Tabla4[B1]*Tabla2[[#This Row],[X]]</f>
        <v>2.1523809523809523</v>
      </c>
      <c r="F4">
        <f xml:space="preserve">  (Tabla2[[#This Row],[Prediccion(y)]]-Tabla2[[#This Row],[Y]])*(Tabla2[[#This Row],[Prediccion(y)]]-Tabla2[[#This Row],[Y]])/ 6</f>
        <v>0.11974300831443691</v>
      </c>
      <c r="G4">
        <f xml:space="preserve"> L34 + Tabla2[[#This Row],[X]]*M34</f>
        <v>1.6607212222699772</v>
      </c>
      <c r="K4" s="1"/>
    </row>
    <row r="5" spans="1:18" x14ac:dyDescent="0.25">
      <c r="A5">
        <v>4</v>
      </c>
      <c r="B5">
        <v>3</v>
      </c>
      <c r="C5">
        <f>SUM(Tabla2[[#This Row],[X]],-B10)</f>
        <v>0.5</v>
      </c>
      <c r="D5">
        <f>SUM(Tabla2[[#This Row],[Y]],-C10)</f>
        <v>0.33333333333333348</v>
      </c>
      <c r="E5" cm="1">
        <f t="array" ref="E5" xml:space="preserve"> Tabla4[B0] + Tabla4[B1]*Tabla2[[#This Row],[X]]</f>
        <v>2.8380952380952378</v>
      </c>
      <c r="F5">
        <f xml:space="preserve">  (Tabla2[[#This Row],[Prediccion(y)]]-Tabla2[[#This Row],[Y]])*(Tabla2[[#This Row],[Prediccion(y)]]-Tabla2[[#This Row],[Y]])/ 6</f>
        <v>4.3688586545729572E-3</v>
      </c>
      <c r="G5">
        <f xml:space="preserve"> L34 + Tabla2[[#This Row],[X]]*M34</f>
        <v>3.0510199530197792</v>
      </c>
    </row>
    <row r="6" spans="1:18" x14ac:dyDescent="0.25">
      <c r="A6">
        <v>6</v>
      </c>
      <c r="B6">
        <v>2</v>
      </c>
      <c r="C6">
        <f>SUM(Tabla2[[#This Row],[X]],-B10)</f>
        <v>2.5</v>
      </c>
      <c r="D6">
        <f>SUM(Tabla2[[#This Row],[Y]],-C10)</f>
        <v>-0.66666666666666652</v>
      </c>
      <c r="E6" cm="1">
        <f t="array" ref="E6" xml:space="preserve"> Tabla4[B0] + Tabla4[B1]*Tabla2[[#This Row],[X]]</f>
        <v>3.5238095238095237</v>
      </c>
      <c r="F6">
        <f xml:space="preserve">  (Tabla2[[#This Row],[Prediccion(y)]]-Tabla2[[#This Row],[Y]])*(Tabla2[[#This Row],[Prediccion(y)]]-Tabla2[[#This Row],[Y]])/ 6</f>
        <v>0.38699924414210124</v>
      </c>
      <c r="G6">
        <f xml:space="preserve"> L34 + Tabla2[[#This Row],[X]]*M34</f>
        <v>4.4413186837695813</v>
      </c>
    </row>
    <row r="7" spans="1:18" x14ac:dyDescent="0.25">
      <c r="A7">
        <v>5</v>
      </c>
      <c r="B7">
        <v>5</v>
      </c>
      <c r="C7">
        <f>SUM(Tabla2[[#This Row],[X]],-B10)</f>
        <v>1.5</v>
      </c>
      <c r="D7">
        <f>SUM(Tabla2[[#This Row],[Y]],-C10)</f>
        <v>2.3333333333333335</v>
      </c>
      <c r="E7" cm="1">
        <f t="array" ref="E7" xml:space="preserve"> Tabla4[B0] + Tabla4[B1]*Tabla2[[#This Row],[X]]</f>
        <v>3.1809523809523812</v>
      </c>
      <c r="F7">
        <f xml:space="preserve">  (Tabla2[[#This Row],[Prediccion(y)]]-Tabla2[[#This Row],[Y]])*(Tabla2[[#This Row],[Prediccion(y)]]-Tabla2[[#This Row],[Y]])/ 6</f>
        <v>0.55148904006046851</v>
      </c>
      <c r="G7">
        <f xml:space="preserve"> L34 + Tabla2[[#This Row],[X]]*M34</f>
        <v>3.7461693183946805</v>
      </c>
    </row>
    <row r="9" spans="1:18" x14ac:dyDescent="0.25">
      <c r="A9" t="s">
        <v>2</v>
      </c>
      <c r="B9" t="s">
        <v>0</v>
      </c>
      <c r="C9" t="s">
        <v>1</v>
      </c>
      <c r="E9" t="s">
        <v>5</v>
      </c>
      <c r="F9" t="s">
        <v>7</v>
      </c>
      <c r="G9" t="s">
        <v>6</v>
      </c>
      <c r="I9" t="s">
        <v>10</v>
      </c>
      <c r="K9" t="s">
        <v>11</v>
      </c>
      <c r="L9" t="s">
        <v>7</v>
      </c>
      <c r="M9" t="s">
        <v>6</v>
      </c>
      <c r="N9" t="s">
        <v>12</v>
      </c>
      <c r="O9" t="s">
        <v>13</v>
      </c>
      <c r="P9" t="s">
        <v>14</v>
      </c>
      <c r="Q9" t="s">
        <v>15</v>
      </c>
      <c r="R9" t="s">
        <v>16</v>
      </c>
    </row>
    <row r="10" spans="1:18" x14ac:dyDescent="0.25">
      <c r="B10">
        <f>AVERAGE(A2:A7)</f>
        <v>3.5</v>
      </c>
      <c r="C10">
        <f>AVERAGE(B2:B7)</f>
        <v>2.6666666666666665</v>
      </c>
      <c r="F10" cm="1">
        <f t="array" ref="F10" xml:space="preserve"> Tabla3[Y] - G10*Tabla3[X]</f>
        <v>1.4666666666666663</v>
      </c>
      <c r="G10">
        <f>PRODUCT( PEARSON(Tabla2[X],Tabla2[Y]), _xlfn.STDEV.S(Tabla2[Y])/_xlfn.STDEV.S(Tabla2[X]))</f>
        <v>0.34285714285714292</v>
      </c>
      <c r="I10">
        <f xml:space="preserve"> SQRT(SUM(Tabla2[Error]))</f>
        <v>1.1012258681571245</v>
      </c>
      <c r="K10">
        <v>0</v>
      </c>
      <c r="L10">
        <v>0</v>
      </c>
      <c r="M10">
        <v>0</v>
      </c>
      <c r="N10">
        <v>0</v>
      </c>
      <c r="O10">
        <v>0.01</v>
      </c>
      <c r="P10">
        <f xml:space="preserve"> N10-R10</f>
        <v>-1</v>
      </c>
      <c r="Q10">
        <v>1</v>
      </c>
      <c r="R10">
        <v>1</v>
      </c>
    </row>
    <row r="11" spans="1:18" x14ac:dyDescent="0.25">
      <c r="K11">
        <v>1</v>
      </c>
      <c r="L11">
        <f>L10-O10*P10</f>
        <v>0.01</v>
      </c>
      <c r="M11">
        <f xml:space="preserve"> M10-O10*P10*Q10</f>
        <v>0.01</v>
      </c>
      <c r="N11">
        <f xml:space="preserve"> L11 +  M11*Q11</f>
        <v>0.02</v>
      </c>
      <c r="O11">
        <v>0.01</v>
      </c>
      <c r="P11">
        <f xml:space="preserve"> N11-R11</f>
        <v>-0.98</v>
      </c>
      <c r="Q11">
        <v>1</v>
      </c>
      <c r="R11">
        <v>1</v>
      </c>
    </row>
    <row r="12" spans="1:18" x14ac:dyDescent="0.25">
      <c r="K12">
        <v>2</v>
      </c>
      <c r="L12">
        <f t="shared" ref="L12:L34" si="0">L11-O11*P11</f>
        <v>1.9799999999999998E-2</v>
      </c>
      <c r="M12">
        <f t="shared" ref="M12:M34" si="1" xml:space="preserve"> M11-O11*P11*Q11</f>
        <v>1.9799999999999998E-2</v>
      </c>
      <c r="N12">
        <f t="shared" ref="N12:N34" si="2" xml:space="preserve"> L12 +  M12*Q12</f>
        <v>3.9599999999999996E-2</v>
      </c>
      <c r="O12">
        <v>0.01</v>
      </c>
      <c r="P12">
        <f t="shared" ref="P12:P34" si="3" xml:space="preserve"> N12-R12</f>
        <v>-0.96040000000000003</v>
      </c>
      <c r="Q12">
        <v>1</v>
      </c>
      <c r="R12">
        <v>1</v>
      </c>
    </row>
    <row r="13" spans="1:18" x14ac:dyDescent="0.25">
      <c r="K13">
        <v>3</v>
      </c>
      <c r="L13">
        <f t="shared" si="0"/>
        <v>2.9404E-2</v>
      </c>
      <c r="M13">
        <f t="shared" si="1"/>
        <v>2.9404E-2</v>
      </c>
      <c r="N13">
        <f t="shared" si="2"/>
        <v>5.8807999999999999E-2</v>
      </c>
      <c r="O13">
        <v>0.01</v>
      </c>
      <c r="P13">
        <f t="shared" si="3"/>
        <v>-0.94119200000000003</v>
      </c>
      <c r="Q13">
        <v>1</v>
      </c>
      <c r="R13">
        <v>1</v>
      </c>
    </row>
    <row r="14" spans="1:18" x14ac:dyDescent="0.25">
      <c r="K14">
        <v>4</v>
      </c>
      <c r="L14">
        <f t="shared" si="0"/>
        <v>3.8815920000000004E-2</v>
      </c>
      <c r="M14">
        <f t="shared" si="1"/>
        <v>3.8815920000000004E-2</v>
      </c>
      <c r="N14">
        <f t="shared" si="2"/>
        <v>7.7631840000000008E-2</v>
      </c>
      <c r="O14">
        <v>0.01</v>
      </c>
      <c r="P14">
        <f t="shared" si="3"/>
        <v>-0.92236815999999999</v>
      </c>
      <c r="Q14">
        <v>1</v>
      </c>
      <c r="R14">
        <v>1</v>
      </c>
    </row>
    <row r="15" spans="1:18" x14ac:dyDescent="0.25">
      <c r="K15">
        <v>5</v>
      </c>
      <c r="L15">
        <f t="shared" si="0"/>
        <v>4.8039601600000002E-2</v>
      </c>
      <c r="M15">
        <f t="shared" si="1"/>
        <v>4.8039601600000002E-2</v>
      </c>
      <c r="N15">
        <f t="shared" si="2"/>
        <v>0.19215840640000001</v>
      </c>
      <c r="O15">
        <v>0.01</v>
      </c>
      <c r="P15">
        <f t="shared" si="3"/>
        <v>-1.8078415936000001</v>
      </c>
      <c r="Q15">
        <v>3</v>
      </c>
      <c r="R15">
        <v>2</v>
      </c>
    </row>
    <row r="16" spans="1:18" x14ac:dyDescent="0.25">
      <c r="K16">
        <v>6</v>
      </c>
      <c r="L16">
        <f>L15-O15*P15</f>
        <v>6.6118017535999996E-2</v>
      </c>
      <c r="M16">
        <f xml:space="preserve"> M15-O15*P15*Q15</f>
        <v>0.102274849408</v>
      </c>
      <c r="N16">
        <f t="shared" si="2"/>
        <v>0.37294256575999996</v>
      </c>
      <c r="O16">
        <v>0.01</v>
      </c>
      <c r="P16">
        <f t="shared" si="3"/>
        <v>-1.6270574342400002</v>
      </c>
      <c r="Q16">
        <v>3</v>
      </c>
      <c r="R16">
        <v>2</v>
      </c>
    </row>
    <row r="17" spans="11:18" x14ac:dyDescent="0.25">
      <c r="K17">
        <v>7</v>
      </c>
      <c r="L17">
        <f t="shared" si="0"/>
        <v>8.2388591878400003E-2</v>
      </c>
      <c r="M17">
        <f t="shared" si="1"/>
        <v>0.15108657243519999</v>
      </c>
      <c r="N17">
        <f t="shared" si="2"/>
        <v>0.53564830918399997</v>
      </c>
      <c r="O17">
        <v>0.01</v>
      </c>
      <c r="P17">
        <f t="shared" si="3"/>
        <v>-1.4643516908160001</v>
      </c>
      <c r="Q17">
        <v>3</v>
      </c>
      <c r="R17">
        <v>2</v>
      </c>
    </row>
    <row r="18" spans="11:18" x14ac:dyDescent="0.25">
      <c r="K18">
        <v>8</v>
      </c>
      <c r="L18">
        <f t="shared" si="0"/>
        <v>9.7032108786560003E-2</v>
      </c>
      <c r="M18">
        <f t="shared" si="1"/>
        <v>0.19501712315968001</v>
      </c>
      <c r="N18">
        <f t="shared" si="2"/>
        <v>0.68208347826560001</v>
      </c>
      <c r="O18">
        <v>0.01</v>
      </c>
      <c r="P18">
        <f t="shared" si="3"/>
        <v>-1.3179165217344</v>
      </c>
      <c r="Q18">
        <v>3</v>
      </c>
      <c r="R18">
        <v>2</v>
      </c>
    </row>
    <row r="19" spans="11:18" x14ac:dyDescent="0.25">
      <c r="K19">
        <v>9</v>
      </c>
      <c r="L19">
        <f t="shared" si="0"/>
        <v>0.110211274003904</v>
      </c>
      <c r="M19">
        <f t="shared" si="1"/>
        <v>0.23455461881171202</v>
      </c>
      <c r="N19">
        <f t="shared" si="2"/>
        <v>0.57932051162732801</v>
      </c>
      <c r="O19">
        <v>0.01</v>
      </c>
      <c r="P19">
        <f t="shared" si="3"/>
        <v>-2.4206794883726719</v>
      </c>
      <c r="Q19">
        <v>2</v>
      </c>
      <c r="R19">
        <v>3</v>
      </c>
    </row>
    <row r="20" spans="11:18" x14ac:dyDescent="0.25">
      <c r="K20">
        <v>10</v>
      </c>
      <c r="L20">
        <f t="shared" si="0"/>
        <v>0.13441806888763072</v>
      </c>
      <c r="M20">
        <f t="shared" si="1"/>
        <v>0.28296820857916549</v>
      </c>
      <c r="N20">
        <f t="shared" si="2"/>
        <v>0.70035448604596173</v>
      </c>
      <c r="O20">
        <v>0.01</v>
      </c>
      <c r="P20">
        <f t="shared" si="3"/>
        <v>-2.2996455139540384</v>
      </c>
      <c r="Q20">
        <v>2</v>
      </c>
      <c r="R20">
        <v>3</v>
      </c>
    </row>
    <row r="21" spans="11:18" x14ac:dyDescent="0.25">
      <c r="K21">
        <v>11</v>
      </c>
      <c r="L21">
        <f t="shared" si="0"/>
        <v>0.1574145240271711</v>
      </c>
      <c r="M21">
        <f t="shared" si="1"/>
        <v>0.32896111885824625</v>
      </c>
      <c r="N21">
        <f t="shared" si="2"/>
        <v>0.81533676174366354</v>
      </c>
      <c r="O21">
        <v>0.01</v>
      </c>
      <c r="P21">
        <f t="shared" si="3"/>
        <v>-2.1846632382563365</v>
      </c>
      <c r="Q21">
        <v>2</v>
      </c>
      <c r="R21">
        <v>3</v>
      </c>
    </row>
    <row r="22" spans="11:18" x14ac:dyDescent="0.25">
      <c r="K22">
        <v>12</v>
      </c>
      <c r="L22">
        <f t="shared" si="0"/>
        <v>0.17926115640973447</v>
      </c>
      <c r="M22">
        <f t="shared" si="1"/>
        <v>0.372654383623373</v>
      </c>
      <c r="N22">
        <f t="shared" si="2"/>
        <v>0.9245699236564805</v>
      </c>
      <c r="O22">
        <v>0.01</v>
      </c>
      <c r="P22">
        <f t="shared" si="3"/>
        <v>-2.0754300763435194</v>
      </c>
      <c r="Q22">
        <v>2</v>
      </c>
      <c r="R22">
        <v>3</v>
      </c>
    </row>
    <row r="23" spans="11:18" x14ac:dyDescent="0.25">
      <c r="K23">
        <v>13</v>
      </c>
      <c r="L23">
        <f t="shared" si="0"/>
        <v>0.20001545717316965</v>
      </c>
      <c r="M23">
        <f t="shared" si="1"/>
        <v>0.41416298515024341</v>
      </c>
      <c r="N23">
        <f t="shared" si="2"/>
        <v>1.8566673977741432</v>
      </c>
      <c r="O23">
        <v>0.01</v>
      </c>
      <c r="P23">
        <f t="shared" si="3"/>
        <v>-1.1433326022258568</v>
      </c>
      <c r="Q23">
        <v>4</v>
      </c>
      <c r="R23">
        <v>3</v>
      </c>
    </row>
    <row r="24" spans="11:18" x14ac:dyDescent="0.25">
      <c r="K24">
        <v>14</v>
      </c>
      <c r="L24">
        <f t="shared" si="0"/>
        <v>0.21144878319542823</v>
      </c>
      <c r="M24">
        <f t="shared" si="1"/>
        <v>0.45989628923927767</v>
      </c>
      <c r="N24">
        <f t="shared" si="2"/>
        <v>2.0510339401525388</v>
      </c>
      <c r="O24">
        <v>0.01</v>
      </c>
      <c r="P24">
        <f t="shared" si="3"/>
        <v>-0.94896605984746119</v>
      </c>
      <c r="Q24">
        <v>4</v>
      </c>
      <c r="R24">
        <v>3</v>
      </c>
    </row>
    <row r="25" spans="11:18" x14ac:dyDescent="0.25">
      <c r="K25">
        <v>15</v>
      </c>
      <c r="L25">
        <f t="shared" si="0"/>
        <v>0.22093844379390284</v>
      </c>
      <c r="M25">
        <f t="shared" si="1"/>
        <v>0.49785493163317612</v>
      </c>
      <c r="N25">
        <f t="shared" si="2"/>
        <v>2.2123581703266075</v>
      </c>
      <c r="O25">
        <v>0.01</v>
      </c>
      <c r="P25">
        <f t="shared" si="3"/>
        <v>-0.78764182967339247</v>
      </c>
      <c r="Q25">
        <v>4</v>
      </c>
      <c r="R25">
        <v>3</v>
      </c>
    </row>
    <row r="26" spans="11:18" x14ac:dyDescent="0.25">
      <c r="K26">
        <v>16</v>
      </c>
      <c r="L26">
        <f t="shared" si="0"/>
        <v>0.22881486209063678</v>
      </c>
      <c r="M26">
        <f t="shared" si="1"/>
        <v>0.52936060482011182</v>
      </c>
      <c r="N26">
        <f t="shared" si="2"/>
        <v>2.3462572813710842</v>
      </c>
      <c r="O26">
        <v>0.01</v>
      </c>
      <c r="P26">
        <f t="shared" si="3"/>
        <v>-0.65374271862891575</v>
      </c>
      <c r="Q26">
        <v>4</v>
      </c>
      <c r="R26">
        <v>3</v>
      </c>
    </row>
    <row r="27" spans="11:18" x14ac:dyDescent="0.25">
      <c r="K27">
        <v>17</v>
      </c>
      <c r="L27">
        <f t="shared" si="0"/>
        <v>0.23535228927692595</v>
      </c>
      <c r="M27">
        <f t="shared" si="1"/>
        <v>0.55551031356526848</v>
      </c>
      <c r="N27">
        <f t="shared" si="2"/>
        <v>3.5684141706685368</v>
      </c>
      <c r="O27">
        <v>0.01</v>
      </c>
      <c r="P27">
        <f t="shared" si="3"/>
        <v>1.5684141706685368</v>
      </c>
      <c r="Q27">
        <v>6</v>
      </c>
      <c r="R27">
        <v>2</v>
      </c>
    </row>
    <row r="28" spans="11:18" x14ac:dyDescent="0.25">
      <c r="K28">
        <v>18</v>
      </c>
      <c r="L28">
        <f t="shared" si="0"/>
        <v>0.21966814757024059</v>
      </c>
      <c r="M28">
        <f t="shared" si="1"/>
        <v>0.46140546332515625</v>
      </c>
      <c r="N28">
        <f t="shared" si="2"/>
        <v>2.9881009275211778</v>
      </c>
      <c r="O28">
        <v>0.01</v>
      </c>
      <c r="P28">
        <f t="shared" si="3"/>
        <v>0.98810092752117784</v>
      </c>
      <c r="Q28">
        <v>6</v>
      </c>
      <c r="R28">
        <v>2</v>
      </c>
    </row>
    <row r="29" spans="11:18" x14ac:dyDescent="0.25">
      <c r="K29">
        <v>19</v>
      </c>
      <c r="L29">
        <f t="shared" si="0"/>
        <v>0.20978713829502882</v>
      </c>
      <c r="M29">
        <f t="shared" si="1"/>
        <v>0.4021194076738856</v>
      </c>
      <c r="N29">
        <f t="shared" si="2"/>
        <v>2.6225035843383422</v>
      </c>
      <c r="O29">
        <v>0.01</v>
      </c>
      <c r="P29">
        <f t="shared" si="3"/>
        <v>0.62250358433834219</v>
      </c>
      <c r="Q29">
        <v>6</v>
      </c>
      <c r="R29">
        <v>2</v>
      </c>
    </row>
    <row r="30" spans="11:18" x14ac:dyDescent="0.25">
      <c r="K30">
        <v>20</v>
      </c>
      <c r="L30">
        <f t="shared" si="0"/>
        <v>0.20356210245164541</v>
      </c>
      <c r="M30">
        <f t="shared" si="1"/>
        <v>0.36476919261358509</v>
      </c>
      <c r="N30">
        <f t="shared" si="2"/>
        <v>2.392177258133156</v>
      </c>
      <c r="O30">
        <v>0.01</v>
      </c>
      <c r="P30">
        <f t="shared" si="3"/>
        <v>0.39217725813315596</v>
      </c>
      <c r="Q30">
        <v>6</v>
      </c>
      <c r="R30">
        <v>2</v>
      </c>
    </row>
    <row r="31" spans="11:18" x14ac:dyDescent="0.25">
      <c r="K31">
        <v>21</v>
      </c>
      <c r="L31">
        <f t="shared" si="0"/>
        <v>0.19964032987031385</v>
      </c>
      <c r="M31">
        <f t="shared" si="1"/>
        <v>0.34123855712559575</v>
      </c>
      <c r="N31">
        <f t="shared" si="2"/>
        <v>1.9058331154982926</v>
      </c>
      <c r="O31">
        <v>0.01</v>
      </c>
      <c r="P31">
        <f t="shared" si="3"/>
        <v>-3.0941668845017074</v>
      </c>
      <c r="Q31">
        <v>5</v>
      </c>
      <c r="R31">
        <v>5</v>
      </c>
    </row>
    <row r="32" spans="11:18" x14ac:dyDescent="0.25">
      <c r="K32">
        <v>22</v>
      </c>
      <c r="L32">
        <f t="shared" si="0"/>
        <v>0.23058199871533092</v>
      </c>
      <c r="M32">
        <f t="shared" si="1"/>
        <v>0.49594690135068115</v>
      </c>
      <c r="N32">
        <f t="shared" si="2"/>
        <v>2.7103165054687364</v>
      </c>
      <c r="O32">
        <v>0.01</v>
      </c>
      <c r="P32">
        <f t="shared" si="3"/>
        <v>-2.2896834945312636</v>
      </c>
      <c r="Q32">
        <v>5</v>
      </c>
      <c r="R32">
        <v>5</v>
      </c>
    </row>
    <row r="33" spans="11:18" x14ac:dyDescent="0.25">
      <c r="K33">
        <v>23</v>
      </c>
      <c r="L33">
        <f t="shared" si="0"/>
        <v>0.25347883366064355</v>
      </c>
      <c r="M33">
        <f t="shared" si="1"/>
        <v>0.61043107607724434</v>
      </c>
      <c r="N33">
        <f t="shared" si="2"/>
        <v>3.3056342140468651</v>
      </c>
      <c r="O33">
        <v>0.01</v>
      </c>
      <c r="P33">
        <f t="shared" si="3"/>
        <v>-1.6943657859531349</v>
      </c>
      <c r="Q33">
        <v>5</v>
      </c>
      <c r="R33">
        <v>5</v>
      </c>
    </row>
    <row r="34" spans="11:18" x14ac:dyDescent="0.25">
      <c r="K34">
        <v>24</v>
      </c>
      <c r="L34">
        <f t="shared" si="0"/>
        <v>0.27042249152017489</v>
      </c>
      <c r="M34">
        <f t="shared" si="1"/>
        <v>0.69514936537490113</v>
      </c>
      <c r="N34">
        <f t="shared" si="2"/>
        <v>3.7461693183946805</v>
      </c>
      <c r="O34">
        <v>0.01</v>
      </c>
      <c r="P34">
        <f t="shared" si="3"/>
        <v>-1.2538306816053195</v>
      </c>
      <c r="Q34">
        <v>5</v>
      </c>
      <c r="R34">
        <v>5</v>
      </c>
    </row>
  </sheetData>
  <phoneticPr fontId="1" type="noConversion"/>
  <pageMargins left="0.7" right="0.7" top="0.75" bottom="0.75" header="0.3" footer="0.3"/>
  <ignoredErrors>
    <ignoredError sqref="C2:C7" calculatedColumn="1"/>
  </ignoredErrors>
  <drawing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ALONSO</dc:creator>
  <cp:lastModifiedBy>SANTIAGO ALONSO</cp:lastModifiedBy>
  <dcterms:created xsi:type="dcterms:W3CDTF">2023-09-12T16:54:16Z</dcterms:created>
  <dcterms:modified xsi:type="dcterms:W3CDTF">2023-09-17T01:47:27Z</dcterms:modified>
</cp:coreProperties>
</file>