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\\PC2-PC\compartida\simulador\anexos\"/>
    </mc:Choice>
  </mc:AlternateContent>
  <xr:revisionPtr revIDLastSave="0" documentId="8_{F8FBAD7D-EF6A-4BE0-A76F-671511346B4D}" xr6:coauthVersionLast="46" xr6:coauthVersionMax="46" xr10:uidLastSave="{00000000-0000-0000-0000-000000000000}"/>
  <bookViews>
    <workbookView xWindow="-120" yWindow="-120" windowWidth="20730" windowHeight="11160"/>
  </bookViews>
  <sheets>
    <sheet name="analisis" sheetId="1" r:id="rId1"/>
  </sheets>
  <definedNames>
    <definedName name="_xlnm.Print_Area" localSheetId="0">analisis!$B$2:$L$72,analisis!$B$74:$L$144,analisis!$B$146:$L$216,analisis!$N$2:$W$72,analisis!$N$74:$W$144,analisis!$N$146:$W$216,analisis!$Y$2:$AI$72</definedName>
    <definedName name="BALANCE">analisis!$C$156:$L$160,analisis!$C$167:$L$171,analisis!$C$176:$L$182,analisis!$C$187:$L$192,analisis!$C$199:$L$204,analisis!#REF!,analisis!#REF!</definedName>
    <definedName name="BandCréd">analisis!#REF!</definedName>
    <definedName name="BandMod">analisis!#REF!</definedName>
    <definedName name="BandPag">analisis!#REF!</definedName>
    <definedName name="Calificación">analisis!$CH$37,analisis!$CJ$37:$CK$37,analisis!$CK$41:$CO$41,analisis!$CK$43:$CO$43,analisis!$CK$45:$CO$45,analisis!$CK$49,analisis!$CM$49,analisis!$CO$49,analisis!$CK$63:$CK$64,analisis!#REF!,analisis!#REF!</definedName>
    <definedName name="CARATU">analisis!$AD$253:$AU$264</definedName>
    <definedName name="CarátulasCrédito">analisis!$AC$252:$BX$286</definedName>
    <definedName name="CarátulasModificación">analisis!$AC$252:$BX$286</definedName>
    <definedName name="CarátulasPago">analisis!$AC$357:$BN$367</definedName>
    <definedName name="CARATUM">analisis!$AC$288:$AT$340</definedName>
    <definedName name="CARATUP">analisis!$AC$357:$AU$367</definedName>
    <definedName name="CeldasCréd1">analisis!$AW$254:$AX$254,analisis!#REF!,analisis!#REF!,analisis!#REF!,analisis!$AQ$257:$AR$257,analisis!$AX$256:$AY$256,analisis!$AD$256:$AY$256,analisis!#REF!,analisis!$AF$248,analisis!$AD$266:$AY$280,analisis!$AF$283:$AY$283,analisis!#REF!,analisis!#REF!,analisis!$AD$285:$AY$286</definedName>
    <definedName name="CeldasCréd2">analisis!$BD$255:$BM$281,analisis!#REF!</definedName>
    <definedName name="CeldasCréd3">analisis!$BQ$255:$BW$256,analisis!$BQ$264:$BW$265,analisis!$BQ$266:$BW$285,analisis!#REF!,analisis!#REF!,analisis!#REF!,analisis!#REF!,analisis!#REF!,analisis!#REF!,analisis!#REF!,analisis!#REF!,analisis!#REF!,analisis!#REF!</definedName>
    <definedName name="CeldasPag1">analisis!#REF!,analisis!#REF!,analisis!#REF!,analisis!$AS$360:$AY$360,analisis!$AQ$362:$AR$362,analisis!$AX$361:$AY$361,analisis!$AD$361:$AY$361,analisis!#REF!,analisis!#REF!,analisis!#REF!,analisis!#REF!,analisis!#REF!,analisis!#REF!,analisis!#REF!</definedName>
    <definedName name="CeldasPag2">analisis!$BD$357:$BM$367,analisis!#REF!</definedName>
    <definedName name="CONCILIA">analisis!$P$98:$T$98,analisis!$O$130:$T$130,analisis!$O$136:$T$137,analisis!#REF!,analisis!#REF!,analisis!$O$107:$T$115,analisis!$P$89:$T$89</definedName>
    <definedName name="DATOS">analisis!$D$152:$K$152,analisis!#REF!,analisis!#REF!,analisis!$C$146:$C$146,analisis!$D$153:$L$153</definedName>
    <definedName name="DESGLOSE2">analisis!#REF!,analisis!#REF!</definedName>
    <definedName name="Evaluando_Año">analisis!#REF!</definedName>
    <definedName name="INF_ADI2">analisis!$C$193:$D$193,analisis!$H$193,analisis!#REF!,analisis!#REF!,analisis!#REF!,analisis!#REF!,analisis!#REF!,analisis!#REF!,analisis!#REF!,analisis!#REF!</definedName>
    <definedName name="INF_ADIC">analisis!$Z$37:$AE$52</definedName>
    <definedName name="LogoCréd">"Picture 14"</definedName>
    <definedName name="Rango">analisis!$CS$32:$CT$41</definedName>
    <definedName name="REGRESO">analisis!#REF!</definedName>
    <definedName name="RESULTADO1">analisis!$C$92:$D$93,analisis!$F$92:$F$93,analisis!$H$92:$H$93,analisis!#REF!,analisis!#REF!,analisis!$C$96:$D$98,analisis!$F$96:$F$98,analisis!$H$96:$H$98,analisis!#REF!,analisis!#REF!,analisis!$C$103:$D$106,analisis!$F$103:$F$106,analisis!$H$103:$H$106,analisis!#REF!,analisis!#REF!</definedName>
    <definedName name="RESULTADO2">analisis!$C$113:$D$113,analisis!$F$113:$F$113,analisis!$H$113:$H$113,analisis!#REF!,analisis!#REF!,analisis!#REF!,analisis!#REF!,analisis!#REF!,analisis!#REF!,analisis!#REF!,analisis!$D$87</definedName>
  </definedNames>
  <calcPr calcId="181029"/>
</workbook>
</file>

<file path=xl/calcChain.xml><?xml version="1.0" encoding="utf-8"?>
<calcChain xmlns="http://schemas.openxmlformats.org/spreadsheetml/2006/main">
  <c r="K3" i="1" l="1"/>
  <c r="AG3" i="1"/>
  <c r="C8" i="1"/>
  <c r="O8" i="1"/>
  <c r="Z8" i="1"/>
  <c r="C9" i="1"/>
  <c r="O9" i="1"/>
  <c r="Z9" i="1"/>
  <c r="C10" i="1"/>
  <c r="O10" i="1"/>
  <c r="Z10" i="1"/>
  <c r="C11" i="1"/>
  <c r="D12" i="1"/>
  <c r="C14" i="1"/>
  <c r="C15" i="1"/>
  <c r="D15" i="1"/>
  <c r="F15" i="1"/>
  <c r="H15" i="1"/>
  <c r="J15" i="1"/>
  <c r="C16" i="1"/>
  <c r="D16" i="1"/>
  <c r="F16" i="1"/>
  <c r="H16" i="1"/>
  <c r="J16" i="1"/>
  <c r="C17" i="1"/>
  <c r="D17" i="1"/>
  <c r="F17" i="1"/>
  <c r="H17" i="1"/>
  <c r="J17" i="1"/>
  <c r="O19" i="1"/>
  <c r="C20" i="1"/>
  <c r="D20" i="1"/>
  <c r="F20" i="1"/>
  <c r="H20" i="1"/>
  <c r="J20" i="1"/>
  <c r="O20" i="1"/>
  <c r="C21" i="1"/>
  <c r="D21" i="1"/>
  <c r="F21" i="1"/>
  <c r="H21" i="1"/>
  <c r="J21" i="1"/>
  <c r="O21" i="1"/>
  <c r="O22" i="1"/>
  <c r="C23" i="1"/>
  <c r="D23" i="1"/>
  <c r="F23" i="1"/>
  <c r="H23" i="1"/>
  <c r="J23" i="1"/>
  <c r="O23" i="1"/>
  <c r="AB23" i="1"/>
  <c r="AD23" i="1"/>
  <c r="AF23" i="1"/>
  <c r="AH23" i="1"/>
  <c r="O24" i="1"/>
  <c r="O28" i="1"/>
  <c r="C29" i="1"/>
  <c r="D29" i="1"/>
  <c r="F29" i="1"/>
  <c r="H29" i="1"/>
  <c r="J29" i="1"/>
  <c r="O29" i="1"/>
  <c r="C30" i="1"/>
  <c r="D30" i="1"/>
  <c r="F30" i="1"/>
  <c r="H30" i="1"/>
  <c r="J30" i="1"/>
  <c r="O30" i="1"/>
  <c r="C31" i="1"/>
  <c r="D31" i="1"/>
  <c r="F31" i="1"/>
  <c r="H31" i="1"/>
  <c r="J31" i="1"/>
  <c r="O31" i="1"/>
  <c r="D32" i="1"/>
  <c r="F32" i="1"/>
  <c r="H32" i="1"/>
  <c r="J32" i="1"/>
  <c r="O32" i="1"/>
  <c r="C33" i="1"/>
  <c r="C34" i="1"/>
  <c r="D34" i="1"/>
  <c r="F34" i="1"/>
  <c r="H34" i="1"/>
  <c r="J34" i="1"/>
  <c r="C35" i="1"/>
  <c r="D35" i="1"/>
  <c r="F35" i="1"/>
  <c r="H35" i="1"/>
  <c r="J35" i="1"/>
  <c r="D36" i="1"/>
  <c r="F36" i="1"/>
  <c r="H36" i="1"/>
  <c r="J36" i="1"/>
  <c r="C37" i="1"/>
  <c r="C39" i="1"/>
  <c r="D39" i="1"/>
  <c r="F39" i="1"/>
  <c r="H39" i="1"/>
  <c r="J39" i="1"/>
  <c r="C40" i="1"/>
  <c r="D40" i="1"/>
  <c r="F40" i="1"/>
  <c r="H40" i="1"/>
  <c r="J40" i="1"/>
  <c r="AD40" i="1"/>
  <c r="AF40" i="1"/>
  <c r="AH40" i="1"/>
  <c r="D41" i="1"/>
  <c r="F41" i="1"/>
  <c r="H41" i="1"/>
  <c r="J41" i="1"/>
  <c r="AD41" i="1"/>
  <c r="AF41" i="1"/>
  <c r="AH41" i="1"/>
  <c r="C42" i="1"/>
  <c r="O42" i="1"/>
  <c r="C43" i="1"/>
  <c r="D43" i="1"/>
  <c r="F43" i="1"/>
  <c r="H43" i="1"/>
  <c r="J43" i="1"/>
  <c r="O43" i="1"/>
  <c r="D44" i="1"/>
  <c r="F44" i="1"/>
  <c r="H44" i="1"/>
  <c r="J44" i="1"/>
  <c r="O44" i="1"/>
  <c r="C45" i="1"/>
  <c r="O45" i="1"/>
  <c r="D46" i="1"/>
  <c r="F46" i="1"/>
  <c r="H46" i="1"/>
  <c r="J46" i="1"/>
  <c r="O46" i="1"/>
  <c r="C47" i="1"/>
  <c r="D47" i="1"/>
  <c r="F47" i="1"/>
  <c r="H47" i="1"/>
  <c r="J47" i="1"/>
  <c r="O47" i="1"/>
  <c r="U47" i="1"/>
  <c r="D48" i="1"/>
  <c r="F48" i="1"/>
  <c r="H48" i="1"/>
  <c r="J48" i="1"/>
  <c r="O48" i="1"/>
  <c r="U48" i="1"/>
  <c r="C49" i="1"/>
  <c r="C50" i="1"/>
  <c r="D50" i="1"/>
  <c r="F50" i="1"/>
  <c r="H50" i="1"/>
  <c r="J50" i="1"/>
  <c r="O50" i="1"/>
  <c r="C51" i="1"/>
  <c r="O51" i="1"/>
  <c r="O52" i="1"/>
  <c r="C53" i="1"/>
  <c r="R56" i="1"/>
  <c r="O58" i="1"/>
  <c r="O59" i="1"/>
  <c r="O60" i="1"/>
  <c r="F61" i="1"/>
  <c r="H61" i="1"/>
  <c r="J61" i="1"/>
  <c r="F62" i="1"/>
  <c r="H62" i="1"/>
  <c r="J62" i="1"/>
  <c r="F63" i="1"/>
  <c r="H63" i="1"/>
  <c r="J63" i="1"/>
  <c r="O63" i="1"/>
  <c r="U63" i="1"/>
  <c r="O64" i="1"/>
  <c r="O65" i="1"/>
  <c r="O66" i="1"/>
  <c r="O67" i="1"/>
  <c r="V75" i="1"/>
  <c r="D80" i="1"/>
  <c r="O80" i="1"/>
  <c r="P80" i="1"/>
  <c r="D81" i="1"/>
  <c r="O81" i="1"/>
  <c r="P81" i="1"/>
  <c r="D82" i="1"/>
  <c r="O82" i="1"/>
  <c r="D86" i="1"/>
  <c r="D56" i="1" s="1"/>
  <c r="D58" i="1"/>
  <c r="F86" i="1"/>
  <c r="R57" i="1"/>
  <c r="H86" i="1"/>
  <c r="T57" i="1" s="1"/>
  <c r="J86" i="1"/>
  <c r="E92" i="1"/>
  <c r="E20" i="1"/>
  <c r="G92" i="1"/>
  <c r="I92" i="1"/>
  <c r="K92" i="1"/>
  <c r="K20" i="1"/>
  <c r="R92" i="1"/>
  <c r="T92" i="1"/>
  <c r="T91" i="1" s="1"/>
  <c r="T86" i="1" s="1"/>
  <c r="E93" i="1"/>
  <c r="E21" i="1"/>
  <c r="G93" i="1"/>
  <c r="G21" i="1"/>
  <c r="I93" i="1"/>
  <c r="I21" i="1"/>
  <c r="K93" i="1"/>
  <c r="K21" i="1"/>
  <c r="D94" i="1"/>
  <c r="D22" i="1"/>
  <c r="E94" i="1"/>
  <c r="E22" i="1"/>
  <c r="F94" i="1"/>
  <c r="F22" i="1"/>
  <c r="G94" i="1"/>
  <c r="G22" i="1"/>
  <c r="H94" i="1"/>
  <c r="H22" i="1"/>
  <c r="I94" i="1"/>
  <c r="I22" i="1"/>
  <c r="J94" i="1"/>
  <c r="J22" i="1"/>
  <c r="K94" i="1"/>
  <c r="K22" i="1"/>
  <c r="R95" i="1"/>
  <c r="E96" i="1"/>
  <c r="G96" i="1"/>
  <c r="I96" i="1"/>
  <c r="K96" i="1"/>
  <c r="E97" i="1"/>
  <c r="E23" i="1"/>
  <c r="G97" i="1"/>
  <c r="G23" i="1"/>
  <c r="I97" i="1"/>
  <c r="I23" i="1"/>
  <c r="K97" i="1"/>
  <c r="K23" i="1"/>
  <c r="E98" i="1"/>
  <c r="G98" i="1"/>
  <c r="K98" i="1"/>
  <c r="D99" i="1"/>
  <c r="E99" i="1"/>
  <c r="F99" i="1"/>
  <c r="F101" i="1" s="1"/>
  <c r="G99" i="1"/>
  <c r="H99" i="1"/>
  <c r="I99" i="1"/>
  <c r="J99" i="1"/>
  <c r="J101" i="1" s="1"/>
  <c r="K99" i="1"/>
  <c r="R100" i="1"/>
  <c r="T100" i="1"/>
  <c r="T101" i="1"/>
  <c r="D101" i="1"/>
  <c r="D24" i="1"/>
  <c r="E101" i="1"/>
  <c r="E24" i="1"/>
  <c r="G101" i="1"/>
  <c r="G24" i="1"/>
  <c r="H101" i="1"/>
  <c r="H24" i="1"/>
  <c r="I101" i="1"/>
  <c r="I24" i="1"/>
  <c r="K101" i="1"/>
  <c r="K24" i="1"/>
  <c r="R101" i="1"/>
  <c r="E103" i="1"/>
  <c r="G103" i="1"/>
  <c r="I103" i="1"/>
  <c r="K103" i="1"/>
  <c r="R103" i="1"/>
  <c r="R102" i="1"/>
  <c r="R97" i="1"/>
  <c r="T103" i="1"/>
  <c r="E104" i="1"/>
  <c r="G104" i="1"/>
  <c r="I104" i="1"/>
  <c r="K104" i="1"/>
  <c r="E105" i="1"/>
  <c r="G105" i="1"/>
  <c r="I105" i="1"/>
  <c r="K105" i="1"/>
  <c r="E106" i="1"/>
  <c r="G106" i="1"/>
  <c r="I106" i="1"/>
  <c r="K106" i="1"/>
  <c r="R106" i="1"/>
  <c r="T106" i="1"/>
  <c r="T114" i="1" s="1"/>
  <c r="D107" i="1"/>
  <c r="D25" i="1"/>
  <c r="E107" i="1"/>
  <c r="E25" i="1"/>
  <c r="F107" i="1"/>
  <c r="F25" i="1"/>
  <c r="G107" i="1"/>
  <c r="G25" i="1"/>
  <c r="H107" i="1"/>
  <c r="H25" i="1"/>
  <c r="I107" i="1"/>
  <c r="I25" i="1"/>
  <c r="J107" i="1"/>
  <c r="J25" i="1"/>
  <c r="K107" i="1"/>
  <c r="K25" i="1"/>
  <c r="R108" i="1"/>
  <c r="T108" i="1"/>
  <c r="E109" i="1"/>
  <c r="G109" i="1"/>
  <c r="I109" i="1"/>
  <c r="K109" i="1"/>
  <c r="E110" i="1"/>
  <c r="G110" i="1"/>
  <c r="I110" i="1"/>
  <c r="K110" i="1"/>
  <c r="E111" i="1"/>
  <c r="G111" i="1"/>
  <c r="I111" i="1"/>
  <c r="K111" i="1"/>
  <c r="E113" i="1"/>
  <c r="G113" i="1"/>
  <c r="I113" i="1"/>
  <c r="K113" i="1"/>
  <c r="R113" i="1"/>
  <c r="T113" i="1"/>
  <c r="E114" i="1"/>
  <c r="G114" i="1"/>
  <c r="I114" i="1"/>
  <c r="K114" i="1"/>
  <c r="R115" i="1"/>
  <c r="R114" i="1"/>
  <c r="R109" i="1" s="1"/>
  <c r="T115" i="1"/>
  <c r="T109" i="1"/>
  <c r="T110" i="1" s="1"/>
  <c r="E116" i="1"/>
  <c r="G116" i="1"/>
  <c r="I116" i="1"/>
  <c r="K116" i="1"/>
  <c r="E117" i="1"/>
  <c r="G117" i="1"/>
  <c r="I117" i="1"/>
  <c r="K117" i="1"/>
  <c r="E118" i="1"/>
  <c r="E26" i="1"/>
  <c r="G118" i="1"/>
  <c r="I118" i="1"/>
  <c r="I26" i="1"/>
  <c r="K118" i="1"/>
  <c r="K26" i="1" s="1"/>
  <c r="R118" i="1"/>
  <c r="T118" i="1"/>
  <c r="R120" i="1"/>
  <c r="T120" i="1"/>
  <c r="R124" i="1"/>
  <c r="T124" i="1"/>
  <c r="T125" i="1"/>
  <c r="T121" i="1" s="1"/>
  <c r="T177" i="1" s="1"/>
  <c r="R126" i="1"/>
  <c r="R125" i="1"/>
  <c r="R121" i="1" s="1"/>
  <c r="R122" i="1" s="1"/>
  <c r="T126" i="1"/>
  <c r="R138" i="1"/>
  <c r="T138" i="1"/>
  <c r="K147" i="1"/>
  <c r="V147" i="1"/>
  <c r="C152" i="1"/>
  <c r="D152" i="1"/>
  <c r="O152" i="1"/>
  <c r="P152" i="1"/>
  <c r="C153" i="1"/>
  <c r="D153" i="1"/>
  <c r="O153" i="1"/>
  <c r="P153" i="1"/>
  <c r="C154" i="1"/>
  <c r="D154" i="1"/>
  <c r="F154" i="1"/>
  <c r="H154" i="1"/>
  <c r="O154" i="1"/>
  <c r="R154" i="1"/>
  <c r="T154" i="1"/>
  <c r="O157" i="1"/>
  <c r="O158" i="1"/>
  <c r="O159" i="1"/>
  <c r="O160" i="1"/>
  <c r="O163" i="1"/>
  <c r="O164" i="1"/>
  <c r="D165" i="1"/>
  <c r="D33" i="1"/>
  <c r="F165" i="1"/>
  <c r="F33" i="1" s="1"/>
  <c r="H165" i="1"/>
  <c r="H33" i="1" s="1"/>
  <c r="J165" i="1"/>
  <c r="J33" i="1"/>
  <c r="O165" i="1"/>
  <c r="O166" i="1"/>
  <c r="O167" i="1"/>
  <c r="O168" i="1"/>
  <c r="O169" i="1"/>
  <c r="R170" i="1"/>
  <c r="T170" i="1"/>
  <c r="T183" i="1" s="1"/>
  <c r="V170" i="1"/>
  <c r="D172" i="1"/>
  <c r="F172" i="1"/>
  <c r="F174" i="1" s="1"/>
  <c r="H172" i="1"/>
  <c r="J172" i="1"/>
  <c r="K172" i="1"/>
  <c r="R173" i="1"/>
  <c r="T173" i="1"/>
  <c r="D174" i="1"/>
  <c r="H174" i="1"/>
  <c r="J174" i="1"/>
  <c r="R174" i="1"/>
  <c r="T174" i="1"/>
  <c r="V174" i="1"/>
  <c r="R182" i="1"/>
  <c r="T182" i="1"/>
  <c r="R183" i="1"/>
  <c r="V183" i="1"/>
  <c r="R184" i="1"/>
  <c r="T184" i="1"/>
  <c r="D185" i="1"/>
  <c r="F185" i="1"/>
  <c r="F42" i="1"/>
  <c r="H185" i="1"/>
  <c r="J185" i="1"/>
  <c r="J42" i="1"/>
  <c r="R185" i="1"/>
  <c r="T185" i="1"/>
  <c r="R186" i="1"/>
  <c r="T186" i="1"/>
  <c r="R187" i="1"/>
  <c r="T187" i="1"/>
  <c r="R188" i="1"/>
  <c r="R190" i="1" s="1"/>
  <c r="R15" i="1" s="1"/>
  <c r="T188" i="1"/>
  <c r="R189" i="1"/>
  <c r="T189" i="1"/>
  <c r="D193" i="1"/>
  <c r="F193" i="1"/>
  <c r="F195" i="1" s="1"/>
  <c r="G179" i="1" s="1"/>
  <c r="H193" i="1"/>
  <c r="J193" i="1"/>
  <c r="H195" i="1"/>
  <c r="O224" i="1"/>
  <c r="R224" i="1"/>
  <c r="T224" i="1"/>
  <c r="R225" i="1"/>
  <c r="T225" i="1"/>
  <c r="R226" i="1"/>
  <c r="T226" i="1"/>
  <c r="T58" i="1"/>
  <c r="O227" i="1"/>
  <c r="R227" i="1"/>
  <c r="R229" i="1" s="1"/>
  <c r="R60" i="1" s="1"/>
  <c r="T227" i="1"/>
  <c r="T229" i="1"/>
  <c r="T60" i="1" s="1"/>
  <c r="R228" i="1"/>
  <c r="T228" i="1"/>
  <c r="O230" i="1"/>
  <c r="R230" i="1"/>
  <c r="T230" i="1"/>
  <c r="R231" i="1"/>
  <c r="T231" i="1"/>
  <c r="T232" i="1"/>
  <c r="H45" i="1"/>
  <c r="I181" i="1"/>
  <c r="I179" i="1"/>
  <c r="I184" i="1"/>
  <c r="I189" i="1"/>
  <c r="E159" i="1"/>
  <c r="E31" i="1" s="1"/>
  <c r="E169" i="1"/>
  <c r="E160" i="1"/>
  <c r="E172" i="1"/>
  <c r="E162" i="1"/>
  <c r="E167" i="1"/>
  <c r="E34" i="1" s="1"/>
  <c r="E158" i="1"/>
  <c r="E30" i="1" s="1"/>
  <c r="J195" i="1"/>
  <c r="K176" i="1" s="1"/>
  <c r="K39" i="1" s="1"/>
  <c r="I192" i="1"/>
  <c r="I185" i="1"/>
  <c r="I42" i="1" s="1"/>
  <c r="T122" i="1"/>
  <c r="I193" i="1"/>
  <c r="H37" i="1"/>
  <c r="I157" i="1"/>
  <c r="I29" i="1" s="1"/>
  <c r="I161" i="1"/>
  <c r="I32" i="1" s="1"/>
  <c r="I162" i="1"/>
  <c r="I163" i="1"/>
  <c r="I167" i="1"/>
  <c r="I34" i="1"/>
  <c r="I174" i="1"/>
  <c r="I37" i="1"/>
  <c r="I158" i="1"/>
  <c r="I30" i="1"/>
  <c r="I164" i="1"/>
  <c r="I165" i="1"/>
  <c r="I33" i="1" s="1"/>
  <c r="I168" i="1"/>
  <c r="I35" i="1" s="1"/>
  <c r="I172" i="1"/>
  <c r="I159" i="1"/>
  <c r="I31" i="1"/>
  <c r="I169" i="1"/>
  <c r="I171" i="1"/>
  <c r="I36" i="1" s="1"/>
  <c r="I160" i="1"/>
  <c r="I170" i="1"/>
  <c r="E168" i="1"/>
  <c r="E35" i="1" s="1"/>
  <c r="E164" i="1"/>
  <c r="AG30" i="1"/>
  <c r="G170" i="1"/>
  <c r="H111" i="1"/>
  <c r="H114" i="1"/>
  <c r="H118" i="1" s="1"/>
  <c r="D111" i="1"/>
  <c r="D114" i="1" s="1"/>
  <c r="D118" i="1"/>
  <c r="D207" i="1" s="1"/>
  <c r="D51" i="1" s="1"/>
  <c r="AE10" i="1"/>
  <c r="T21" i="1"/>
  <c r="T22" i="1"/>
  <c r="AE26" i="1"/>
  <c r="AE34" i="1"/>
  <c r="AE36" i="1"/>
  <c r="AE41" i="1"/>
  <c r="T43" i="1"/>
  <c r="T14" i="1"/>
  <c r="AE14" i="1"/>
  <c r="AE15" i="1"/>
  <c r="H66" i="1" s="1"/>
  <c r="T23" i="1"/>
  <c r="T24" i="1"/>
  <c r="AE27" i="1"/>
  <c r="AE29" i="1"/>
  <c r="H70" i="1"/>
  <c r="AE39" i="1"/>
  <c r="H71" i="1"/>
  <c r="T40" i="1"/>
  <c r="T45" i="1"/>
  <c r="T46" i="1"/>
  <c r="AE18" i="1"/>
  <c r="H67" i="1" s="1"/>
  <c r="T19" i="1"/>
  <c r="T28" i="1"/>
  <c r="T30" i="1"/>
  <c r="AE30" i="1"/>
  <c r="AE40" i="1"/>
  <c r="T47" i="1"/>
  <c r="T50" i="1"/>
  <c r="T10" i="1"/>
  <c r="T20" i="1"/>
  <c r="AE23" i="1"/>
  <c r="H69" i="1" s="1"/>
  <c r="AE28" i="1"/>
  <c r="T31" i="1"/>
  <c r="T32" i="1"/>
  <c r="AE33" i="1"/>
  <c r="T41" i="1"/>
  <c r="T42" i="1"/>
  <c r="T85" i="1"/>
  <c r="R82" i="1"/>
  <c r="P8" i="1"/>
  <c r="AA8" i="1"/>
  <c r="T67" i="1"/>
  <c r="T66" i="1"/>
  <c r="T65" i="1"/>
  <c r="T64" i="1"/>
  <c r="T61" i="1"/>
  <c r="R58" i="1"/>
  <c r="D57" i="1"/>
  <c r="V52" i="1"/>
  <c r="T51" i="1"/>
  <c r="T49" i="1"/>
  <c r="T48" i="1"/>
  <c r="G171" i="1"/>
  <c r="G159" i="1"/>
  <c r="G31" i="1" s="1"/>
  <c r="K157" i="1"/>
  <c r="K29" i="1" s="1"/>
  <c r="R14" i="1"/>
  <c r="AC14" i="1"/>
  <c r="AC15" i="1"/>
  <c r="F66" i="1" s="1"/>
  <c r="R23" i="1"/>
  <c r="R24" i="1"/>
  <c r="AC29" i="1"/>
  <c r="F70" i="1" s="1"/>
  <c r="AC39" i="1"/>
  <c r="F71" i="1" s="1"/>
  <c r="R40" i="1"/>
  <c r="AC40" i="1"/>
  <c r="R45" i="1"/>
  <c r="R46" i="1"/>
  <c r="AC18" i="1"/>
  <c r="F67" i="1" s="1"/>
  <c r="R19" i="1"/>
  <c r="AC19" i="1"/>
  <c r="AC23" i="1"/>
  <c r="F69" i="1" s="1"/>
  <c r="R28" i="1"/>
  <c r="AC28" i="1"/>
  <c r="R30" i="1"/>
  <c r="AC30" i="1"/>
  <c r="R47" i="1"/>
  <c r="R50" i="1"/>
  <c r="R10" i="1"/>
  <c r="R20" i="1"/>
  <c r="R31" i="1"/>
  <c r="R32" i="1"/>
  <c r="AC33" i="1"/>
  <c r="R41" i="1"/>
  <c r="AC41" i="1"/>
  <c r="R42" i="1"/>
  <c r="R48" i="1"/>
  <c r="R51" i="1"/>
  <c r="AC10" i="1"/>
  <c r="R21" i="1"/>
  <c r="R22" i="1"/>
  <c r="AC26" i="1"/>
  <c r="AC27" i="1"/>
  <c r="R43" i="1"/>
  <c r="R85" i="1"/>
  <c r="R91" i="1"/>
  <c r="R89" i="1" s="1"/>
  <c r="R90" i="1" s="1"/>
  <c r="P9" i="1"/>
  <c r="AA9" i="1"/>
  <c r="R67" i="1"/>
  <c r="R66" i="1"/>
  <c r="R65" i="1"/>
  <c r="R64" i="1"/>
  <c r="T63" i="1"/>
  <c r="T62" i="1"/>
  <c r="R61" i="1"/>
  <c r="D61" i="1"/>
  <c r="T52" i="1"/>
  <c r="R49" i="1"/>
  <c r="K170" i="1"/>
  <c r="G168" i="1"/>
  <c r="G35" i="1" s="1"/>
  <c r="G20" i="1"/>
  <c r="AD27" i="1"/>
  <c r="AD28" i="1"/>
  <c r="AA19" i="1"/>
  <c r="AA28" i="1"/>
  <c r="AA30" i="1"/>
  <c r="AA33" i="1"/>
  <c r="AA41" i="1"/>
  <c r="AA10" i="1"/>
  <c r="AA26" i="1"/>
  <c r="AA27" i="1"/>
  <c r="AA34" i="1"/>
  <c r="AA14" i="1"/>
  <c r="AA15" i="1"/>
  <c r="AA23" i="1"/>
  <c r="D69" i="1" s="1"/>
  <c r="AA29" i="1"/>
  <c r="D70" i="1"/>
  <c r="AA39" i="1"/>
  <c r="D71" i="1" s="1"/>
  <c r="AA40" i="1"/>
  <c r="D66" i="1"/>
  <c r="R63" i="1"/>
  <c r="R62" i="1"/>
  <c r="D62" i="1"/>
  <c r="T56" i="1"/>
  <c r="R52" i="1"/>
  <c r="R86" i="1"/>
  <c r="R29" i="1" s="1"/>
  <c r="T25" i="1"/>
  <c r="J45" i="1"/>
  <c r="K183" i="1"/>
  <c r="K180" i="1"/>
  <c r="K182" i="1"/>
  <c r="K179" i="1"/>
  <c r="K177" i="1"/>
  <c r="K40" i="1" s="1"/>
  <c r="K184" i="1"/>
  <c r="K189" i="1"/>
  <c r="K44" i="1" s="1"/>
  <c r="K187" i="1"/>
  <c r="K43" i="1" s="1"/>
  <c r="K188" i="1"/>
  <c r="K191" i="1"/>
  <c r="K192" i="1"/>
  <c r="K178" i="1"/>
  <c r="K185" i="1"/>
  <c r="K42" i="1" s="1"/>
  <c r="K190" i="1"/>
  <c r="R25" i="1"/>
  <c r="D26" i="1"/>
  <c r="F45" i="1"/>
  <c r="G177" i="1"/>
  <c r="G40" i="1"/>
  <c r="G178" i="1"/>
  <c r="G176" i="1"/>
  <c r="G39" i="1"/>
  <c r="G183" i="1"/>
  <c r="G191" i="1"/>
  <c r="G192" i="1"/>
  <c r="G190" i="1"/>
  <c r="G180" i="1"/>
  <c r="G189" i="1"/>
  <c r="G44" i="1" s="1"/>
  <c r="G193" i="1"/>
  <c r="G185" i="1"/>
  <c r="G42" i="1"/>
  <c r="G187" i="1"/>
  <c r="G43" i="1" s="1"/>
  <c r="G188" i="1"/>
  <c r="R88" i="1"/>
  <c r="T88" i="1" l="1"/>
  <c r="U138" i="1"/>
  <c r="U177" i="1"/>
  <c r="I20" i="1"/>
  <c r="U134" i="1"/>
  <c r="U187" i="1"/>
  <c r="AF28" i="1"/>
  <c r="AF27" i="1"/>
  <c r="V115" i="1"/>
  <c r="V114" i="1" s="1"/>
  <c r="V109" i="1" s="1"/>
  <c r="J154" i="1"/>
  <c r="V154" i="1"/>
  <c r="V182" i="1"/>
  <c r="V186" i="1"/>
  <c r="V228" i="1"/>
  <c r="V10" i="1"/>
  <c r="AG33" i="1"/>
  <c r="V47" i="1"/>
  <c r="AG23" i="1"/>
  <c r="J69" i="1" s="1"/>
  <c r="AG34" i="1"/>
  <c r="V48" i="1"/>
  <c r="AG15" i="1"/>
  <c r="J66" i="1" s="1"/>
  <c r="AG29" i="1"/>
  <c r="J70" i="1" s="1"/>
  <c r="V40" i="1"/>
  <c r="V49" i="1"/>
  <c r="V30" i="1"/>
  <c r="V66" i="1"/>
  <c r="V61" i="1"/>
  <c r="V92" i="1"/>
  <c r="V91" i="1" s="1"/>
  <c r="V86" i="1" s="1"/>
  <c r="V56" i="1"/>
  <c r="V113" i="1"/>
  <c r="V138" i="1"/>
  <c r="V185" i="1"/>
  <c r="V108" i="1"/>
  <c r="V120" i="1"/>
  <c r="V124" i="1"/>
  <c r="V126" i="1"/>
  <c r="V125" i="1" s="1"/>
  <c r="V121" i="1" s="1"/>
  <c r="V177" i="1" s="1"/>
  <c r="V173" i="1"/>
  <c r="V184" i="1"/>
  <c r="V187" i="1"/>
  <c r="V232" i="1"/>
  <c r="V59" i="1" s="1"/>
  <c r="V31" i="1"/>
  <c r="V41" i="1"/>
  <c r="V21" i="1"/>
  <c r="AG26" i="1"/>
  <c r="AG14" i="1"/>
  <c r="V23" i="1"/>
  <c r="AG39" i="1"/>
  <c r="J71" i="1" s="1"/>
  <c r="AG27" i="1"/>
  <c r="V85" i="1"/>
  <c r="V64" i="1"/>
  <c r="V50" i="1"/>
  <c r="V62" i="1"/>
  <c r="V106" i="1"/>
  <c r="V188" i="1"/>
  <c r="V224" i="1"/>
  <c r="V226" i="1" s="1"/>
  <c r="V42" i="1"/>
  <c r="AG28" i="1"/>
  <c r="V19" i="1"/>
  <c r="V67" i="1"/>
  <c r="V103" i="1"/>
  <c r="V95" i="1"/>
  <c r="V102" i="1" s="1"/>
  <c r="V231" i="1"/>
  <c r="V20" i="1"/>
  <c r="AG10" i="1"/>
  <c r="AG36" i="1"/>
  <c r="AG41" i="1"/>
  <c r="AG19" i="1"/>
  <c r="V65" i="1"/>
  <c r="V28" i="1"/>
  <c r="V24" i="1"/>
  <c r="V22" i="1"/>
  <c r="V189" i="1"/>
  <c r="J111" i="1"/>
  <c r="J114" i="1" s="1"/>
  <c r="J118" i="1" s="1"/>
  <c r="J24" i="1"/>
  <c r="H26" i="1"/>
  <c r="T133" i="1"/>
  <c r="AG40" i="1"/>
  <c r="T68" i="1"/>
  <c r="T59" i="1"/>
  <c r="T44" i="1"/>
  <c r="T53" i="1" s="1"/>
  <c r="R110" i="1"/>
  <c r="R176" i="1"/>
  <c r="V57" i="1"/>
  <c r="V118" i="1"/>
  <c r="R175" i="1"/>
  <c r="R98" i="1"/>
  <c r="F24" i="1"/>
  <c r="F111" i="1"/>
  <c r="F114" i="1" s="1"/>
  <c r="F118" i="1" s="1"/>
  <c r="T89" i="1"/>
  <c r="T90" i="1" s="1"/>
  <c r="V51" i="1"/>
  <c r="AG18" i="1"/>
  <c r="J67" i="1" s="1"/>
  <c r="V14" i="1"/>
  <c r="V227" i="1"/>
  <c r="V225" i="1"/>
  <c r="H207" i="1"/>
  <c r="R33" i="1"/>
  <c r="V82" i="1"/>
  <c r="V100" i="1"/>
  <c r="V101" i="1" s="1"/>
  <c r="U49" i="1"/>
  <c r="T13" i="1"/>
  <c r="V63" i="1"/>
  <c r="V46" i="1"/>
  <c r="V44" i="1"/>
  <c r="V32" i="1"/>
  <c r="R177" i="1"/>
  <c r="V230" i="1"/>
  <c r="V229" i="1"/>
  <c r="V45" i="1" s="1"/>
  <c r="K165" i="1"/>
  <c r="K33" i="1" s="1"/>
  <c r="K169" i="1"/>
  <c r="J37" i="1"/>
  <c r="K168" i="1"/>
  <c r="K35" i="1" s="1"/>
  <c r="K158" i="1"/>
  <c r="K30" i="1" s="1"/>
  <c r="K167" i="1"/>
  <c r="K34" i="1" s="1"/>
  <c r="K161" i="1"/>
  <c r="K160" i="1"/>
  <c r="K159" i="1"/>
  <c r="K31" i="1" s="1"/>
  <c r="K171" i="1"/>
  <c r="K164" i="1"/>
  <c r="K163" i="1"/>
  <c r="K174" i="1"/>
  <c r="K37" i="1" s="1"/>
  <c r="K162" i="1"/>
  <c r="G167" i="1"/>
  <c r="G34" i="1" s="1"/>
  <c r="G172" i="1"/>
  <c r="G157" i="1"/>
  <c r="G29" i="1" s="1"/>
  <c r="G161" i="1"/>
  <c r="F37" i="1"/>
  <c r="G162" i="1"/>
  <c r="G165" i="1"/>
  <c r="G33" i="1" s="1"/>
  <c r="G169" i="1"/>
  <c r="G36" i="1" s="1"/>
  <c r="G158" i="1"/>
  <c r="G30" i="1" s="1"/>
  <c r="G163" i="1"/>
  <c r="G160" i="1"/>
  <c r="G164" i="1"/>
  <c r="G174" i="1"/>
  <c r="G37" i="1" s="1"/>
  <c r="AC36" i="1"/>
  <c r="D42" i="1"/>
  <c r="D195" i="1"/>
  <c r="E170" i="1"/>
  <c r="E36" i="1" s="1"/>
  <c r="E161" i="1"/>
  <c r="E32" i="1" s="1"/>
  <c r="D37" i="1"/>
  <c r="E171" i="1"/>
  <c r="E165" i="1"/>
  <c r="E33" i="1" s="1"/>
  <c r="E157" i="1"/>
  <c r="E29" i="1" s="1"/>
  <c r="E163" i="1"/>
  <c r="AA36" i="1"/>
  <c r="G181" i="1"/>
  <c r="G41" i="1" s="1"/>
  <c r="G182" i="1"/>
  <c r="G184" i="1"/>
  <c r="K193" i="1"/>
  <c r="K181" i="1"/>
  <c r="K41" i="1" s="1"/>
  <c r="AA18" i="1"/>
  <c r="D67" i="1" s="1"/>
  <c r="E174" i="1"/>
  <c r="E37" i="1" s="1"/>
  <c r="T176" i="1"/>
  <c r="R232" i="1"/>
  <c r="I190" i="1"/>
  <c r="I182" i="1"/>
  <c r="I178" i="1"/>
  <c r="I176" i="1"/>
  <c r="I39" i="1" s="1"/>
  <c r="I191" i="1"/>
  <c r="I188" i="1"/>
  <c r="I44" i="1" s="1"/>
  <c r="I183" i="1"/>
  <c r="I180" i="1"/>
  <c r="I177" i="1"/>
  <c r="I40" i="1" s="1"/>
  <c r="I187" i="1"/>
  <c r="I43" i="1" s="1"/>
  <c r="H42" i="1"/>
  <c r="AE19" i="1"/>
  <c r="T190" i="1"/>
  <c r="T15" i="1" s="1"/>
  <c r="G26" i="1"/>
  <c r="AC34" i="1"/>
  <c r="D63" i="1"/>
  <c r="T95" i="1"/>
  <c r="T102" i="1" s="1"/>
  <c r="T97" i="1" s="1"/>
  <c r="T82" i="1"/>
  <c r="V88" i="1" l="1"/>
  <c r="V43" i="1"/>
  <c r="V58" i="1"/>
  <c r="V122" i="1"/>
  <c r="V97" i="1"/>
  <c r="V176" i="1"/>
  <c r="V110" i="1"/>
  <c r="R59" i="1"/>
  <c r="R68" i="1" s="1"/>
  <c r="R44" i="1"/>
  <c r="R53" i="1" s="1"/>
  <c r="K32" i="1"/>
  <c r="J26" i="1"/>
  <c r="J207" i="1"/>
  <c r="V25" i="1"/>
  <c r="I41" i="1"/>
  <c r="G32" i="1"/>
  <c r="H205" i="1"/>
  <c r="H51" i="1"/>
  <c r="V60" i="1"/>
  <c r="R133" i="1"/>
  <c r="F207" i="1"/>
  <c r="R13" i="1"/>
  <c r="R16" i="1" s="1"/>
  <c r="F26" i="1"/>
  <c r="V13" i="1"/>
  <c r="V190" i="1"/>
  <c r="V15" i="1" s="1"/>
  <c r="V53" i="1"/>
  <c r="E182" i="1"/>
  <c r="E187" i="1"/>
  <c r="E43" i="1" s="1"/>
  <c r="D45" i="1"/>
  <c r="E184" i="1"/>
  <c r="E180" i="1"/>
  <c r="E191" i="1"/>
  <c r="E193" i="1"/>
  <c r="E177" i="1"/>
  <c r="E40" i="1" s="1"/>
  <c r="E181" i="1"/>
  <c r="E190" i="1"/>
  <c r="E188" i="1"/>
  <c r="E178" i="1"/>
  <c r="E192" i="1"/>
  <c r="E185" i="1"/>
  <c r="E42" i="1" s="1"/>
  <c r="E179" i="1"/>
  <c r="E176" i="1"/>
  <c r="E39" i="1" s="1"/>
  <c r="E189" i="1"/>
  <c r="E183" i="1"/>
  <c r="D205" i="1"/>
  <c r="K36" i="1"/>
  <c r="V89" i="1"/>
  <c r="V90" i="1" s="1"/>
  <c r="T29" i="1"/>
  <c r="T33" i="1" s="1"/>
  <c r="T98" i="1"/>
  <c r="T175" i="1"/>
  <c r="T16" i="1"/>
  <c r="V133" i="1"/>
  <c r="V68" i="1"/>
  <c r="D49" i="1" l="1"/>
  <c r="D208" i="1"/>
  <c r="E41" i="1"/>
  <c r="H56" i="1"/>
  <c r="T35" i="1"/>
  <c r="E44" i="1"/>
  <c r="R35" i="1"/>
  <c r="F56" i="1"/>
  <c r="V175" i="1"/>
  <c r="V98" i="1"/>
  <c r="V29" i="1"/>
  <c r="V33" i="1" s="1"/>
  <c r="V16" i="1"/>
  <c r="F51" i="1"/>
  <c r="F205" i="1"/>
  <c r="H49" i="1"/>
  <c r="H208" i="1"/>
  <c r="J51" i="1"/>
  <c r="J205" i="1"/>
  <c r="J49" i="1" l="1"/>
  <c r="J208" i="1"/>
  <c r="F49" i="1"/>
  <c r="F208" i="1"/>
  <c r="R129" i="1"/>
  <c r="E201" i="1"/>
  <c r="E206" i="1"/>
  <c r="E50" i="1" s="1"/>
  <c r="AA22" i="1"/>
  <c r="D68" i="1" s="1"/>
  <c r="E205" i="1"/>
  <c r="E49" i="1" s="1"/>
  <c r="E199" i="1"/>
  <c r="E47" i="1" s="1"/>
  <c r="E202" i="1"/>
  <c r="E203" i="1"/>
  <c r="E207" i="1"/>
  <c r="E51" i="1" s="1"/>
  <c r="E204" i="1"/>
  <c r="D52" i="1"/>
  <c r="AA35" i="1"/>
  <c r="E200" i="1"/>
  <c r="D210" i="1"/>
  <c r="H57" i="1"/>
  <c r="I205" i="1"/>
  <c r="I49" i="1" s="1"/>
  <c r="I199" i="1"/>
  <c r="I47" i="1" s="1"/>
  <c r="I202" i="1"/>
  <c r="I203" i="1"/>
  <c r="H210" i="1"/>
  <c r="I200" i="1"/>
  <c r="AE35" i="1"/>
  <c r="H52" i="1"/>
  <c r="AE22" i="1"/>
  <c r="H68" i="1" s="1"/>
  <c r="I204" i="1"/>
  <c r="I206" i="1"/>
  <c r="I50" i="1" s="1"/>
  <c r="I201" i="1"/>
  <c r="I207" i="1"/>
  <c r="I51" i="1" s="1"/>
  <c r="T140" i="1"/>
  <c r="V129" i="1"/>
  <c r="V35" i="1"/>
  <c r="J56" i="1"/>
  <c r="F57" i="1"/>
  <c r="J57" i="1" l="1"/>
  <c r="F52" i="1"/>
  <c r="G200" i="1"/>
  <c r="G48" i="1" s="1"/>
  <c r="G204" i="1"/>
  <c r="T129" i="1"/>
  <c r="G201" i="1"/>
  <c r="G206" i="1"/>
  <c r="G50" i="1" s="1"/>
  <c r="G207" i="1"/>
  <c r="G51" i="1" s="1"/>
  <c r="AC35" i="1"/>
  <c r="G202" i="1"/>
  <c r="R140" i="1"/>
  <c r="R139" i="1" s="1"/>
  <c r="R134" i="1" s="1"/>
  <c r="G203" i="1"/>
  <c r="AC22" i="1"/>
  <c r="F68" i="1" s="1"/>
  <c r="G199" i="1"/>
  <c r="G47" i="1" s="1"/>
  <c r="F210" i="1"/>
  <c r="G205" i="1"/>
  <c r="G49" i="1" s="1"/>
  <c r="T139" i="1"/>
  <c r="T134" i="1" s="1"/>
  <c r="I48" i="1"/>
  <c r="E208" i="1"/>
  <c r="E52" i="1" s="1"/>
  <c r="E197" i="1"/>
  <c r="E46" i="1" s="1"/>
  <c r="D53" i="1"/>
  <c r="E210" i="1"/>
  <c r="E53" i="1" s="1"/>
  <c r="E195" i="1"/>
  <c r="E45" i="1" s="1"/>
  <c r="D212" i="1"/>
  <c r="K206" i="1"/>
  <c r="K50" i="1" s="1"/>
  <c r="K199" i="1"/>
  <c r="K47" i="1" s="1"/>
  <c r="K202" i="1"/>
  <c r="K203" i="1"/>
  <c r="J52" i="1"/>
  <c r="K200" i="1"/>
  <c r="K201" i="1"/>
  <c r="K204" i="1"/>
  <c r="K207" i="1"/>
  <c r="K51" i="1" s="1"/>
  <c r="K205" i="1"/>
  <c r="K49" i="1" s="1"/>
  <c r="AG35" i="1"/>
  <c r="AG22" i="1"/>
  <c r="J68" i="1" s="1"/>
  <c r="V140" i="1"/>
  <c r="V139" i="1" s="1"/>
  <c r="V134" i="1" s="1"/>
  <c r="J210" i="1"/>
  <c r="I197" i="1"/>
  <c r="I46" i="1" s="1"/>
  <c r="H53" i="1"/>
  <c r="I195" i="1"/>
  <c r="I45" i="1" s="1"/>
  <c r="H212" i="1"/>
  <c r="I208" i="1"/>
  <c r="I52" i="1" s="1"/>
  <c r="I210" i="1"/>
  <c r="I53" i="1" s="1"/>
  <c r="E48" i="1"/>
  <c r="F53" i="1" l="1"/>
  <c r="G210" i="1"/>
  <c r="G53" i="1" s="1"/>
  <c r="G208" i="1"/>
  <c r="G52" i="1" s="1"/>
  <c r="G195" i="1"/>
  <c r="G45" i="1" s="1"/>
  <c r="G197" i="1"/>
  <c r="G46" i="1" s="1"/>
  <c r="F212" i="1"/>
  <c r="R178" i="1"/>
  <c r="R179" i="1" s="1"/>
  <c r="R37" i="1" s="1"/>
  <c r="R70" i="1" s="1"/>
  <c r="R135" i="1"/>
  <c r="J53" i="1"/>
  <c r="K195" i="1"/>
  <c r="K45" i="1" s="1"/>
  <c r="K208" i="1"/>
  <c r="K52" i="1" s="1"/>
  <c r="K210" i="1"/>
  <c r="K53" i="1" s="1"/>
  <c r="K197" i="1"/>
  <c r="K46" i="1" s="1"/>
  <c r="J212" i="1"/>
  <c r="K48" i="1"/>
  <c r="V178" i="1"/>
  <c r="V179" i="1" s="1"/>
  <c r="V37" i="1" s="1"/>
  <c r="V70" i="1" s="1"/>
  <c r="V135" i="1"/>
  <c r="T178" i="1"/>
  <c r="T179" i="1" s="1"/>
  <c r="T37" i="1" s="1"/>
  <c r="T70" i="1" s="1"/>
  <c r="T135" i="1"/>
  <c r="T71" i="1" l="1"/>
  <c r="H58" i="1"/>
  <c r="J58" i="1"/>
  <c r="V71" i="1"/>
  <c r="F58" i="1"/>
  <c r="R71" i="1"/>
</calcChain>
</file>

<file path=xl/sharedStrings.xml><?xml version="1.0" encoding="utf-8"?>
<sst xmlns="http://schemas.openxmlformats.org/spreadsheetml/2006/main" count="314" uniqueCount="249">
  <si>
    <t>RESUMEN FINANCIERO</t>
  </si>
  <si>
    <t>PRINCIPALES RAZONES FINANCIERAS</t>
  </si>
  <si>
    <t>(+) FONDOS DE OPERACION</t>
  </si>
  <si>
    <t>CRECIMIENTO EN VENTAS</t>
  </si>
  <si>
    <t>Utilidad Neta del Ejercicio</t>
  </si>
  <si>
    <t>1) Inflación del Periodo</t>
  </si>
  <si>
    <t>Depreciación</t>
  </si>
  <si>
    <t>2) Incremento Nominal en Ventas (anualizado)</t>
  </si>
  <si>
    <t>Cargos no Monetarios</t>
  </si>
  <si>
    <t>3) Incremento Real en Ventas (anualizado)</t>
  </si>
  <si>
    <t>GENERACION BRUTA</t>
  </si>
  <si>
    <t>LIQUIDEZ</t>
  </si>
  <si>
    <t>(+) FUENTES OPERATIVAS</t>
  </si>
  <si>
    <t>4) Indice de Liquidez (veces)</t>
  </si>
  <si>
    <t>ESTADO DE RESULTADOS</t>
  </si>
  <si>
    <t>MONTO</t>
  </si>
  <si>
    <t>%</t>
  </si>
  <si>
    <t>5) Prueba del Acido (veces)</t>
  </si>
  <si>
    <t>APALANCAMIENTO</t>
  </si>
  <si>
    <t>Utilidad Bruta</t>
  </si>
  <si>
    <t>6) Apalancamiento (veces)</t>
  </si>
  <si>
    <t>7) Ventas Netas / Pasivo con Costo (veces)</t>
  </si>
  <si>
    <t>Utilidad de Operación "UAFIR"</t>
  </si>
  <si>
    <t>(-) Costo Integral de Financiamiento "CIF"</t>
  </si>
  <si>
    <t>TOTAL FUENTES OPERATIVAS</t>
  </si>
  <si>
    <t>ACTIVIDAD</t>
  </si>
  <si>
    <t>8) Días Cartera</t>
  </si>
  <si>
    <t>(-) USOS OPERATIVOS</t>
  </si>
  <si>
    <t>9) Días Inventario</t>
  </si>
  <si>
    <t>BALANCE GENERAL</t>
  </si>
  <si>
    <t>10) Días Proveedores</t>
  </si>
  <si>
    <t>11) Ciclo Operativo (días)</t>
  </si>
  <si>
    <t>12) Rotación de Activos (veces/año)</t>
  </si>
  <si>
    <t>Otros Activos Circulantes</t>
  </si>
  <si>
    <t>RENTABILIDAD</t>
  </si>
  <si>
    <t>TOTAL USOS OPERATIVOS</t>
  </si>
  <si>
    <t>13) Margen Operativo</t>
  </si>
  <si>
    <t>14) Margen Neto</t>
  </si>
  <si>
    <t>GENERACION NETA OPERATIVA</t>
  </si>
  <si>
    <t>15) Utilidad Neta del Ejercicio / Capital Contable</t>
  </si>
  <si>
    <t>Otros Activos</t>
  </si>
  <si>
    <t>16) Utilidad Neta del Ejercicio / Activo Total</t>
  </si>
  <si>
    <t>(+) ACTUALIZACION EN RESULTADOS B-10</t>
  </si>
  <si>
    <t>COBERTURA DE DEUDA</t>
  </si>
  <si>
    <t>(+) FUENTES NO OPERATIVAS</t>
  </si>
  <si>
    <t>17) UAFIR / Gastos Financieros (veces)</t>
  </si>
  <si>
    <t>Aumentos en Efectivo al Capital Social</t>
  </si>
  <si>
    <t>18) Cobertura Bruta (veces)</t>
  </si>
  <si>
    <t>Otros Pasivos Circulantes</t>
  </si>
  <si>
    <t>Aportaciones en Efectivo para Futuros Aumentos de Capital Social</t>
  </si>
  <si>
    <t>19) Cobertura Neta (veces)</t>
  </si>
  <si>
    <t>Otros Pasivos Largo Plazo</t>
  </si>
  <si>
    <t>Participación Minoritaria</t>
  </si>
  <si>
    <t>FORMULAS UTILIZADAS PARA EL CALCULO DE LAS PRINCIPALES RAZONES FINANCIERAS</t>
  </si>
  <si>
    <t>Otras Cuentas del Capital Contable</t>
  </si>
  <si>
    <t>1) Inflación del Periodo: Capturar la Inflación acumulada del periodo  (%)</t>
  </si>
  <si>
    <t>Cambio en la Participación Minoritaria Neto</t>
  </si>
  <si>
    <t>2) Incremento Nominal en Ventas (anualizado): Ventas Netas del año actual / (# meses del ejercicio * 12 / Ventas Netas del año anteiror )- 1 (%)</t>
  </si>
  <si>
    <t>3) Incremento Real en Ventas (anualizado):  (Incremento Nominal en Ventas (anualizado) - Inflación del Periodo) / (1 + Inflación del Periodo) (%)</t>
  </si>
  <si>
    <t>4) Indice de Liquidez: Activo Circulante / Pasivo Circulante (veces)</t>
  </si>
  <si>
    <t>CAPITAL CONTABLE + PART. MINORITARIA</t>
  </si>
  <si>
    <t>5) Prueba del Acido: (Activo Circulante - Inventario) / Pasivo Circulante (veces)</t>
  </si>
  <si>
    <t>TOTAL FUENTES NO OPERATIVAS</t>
  </si>
  <si>
    <t>6) Apalancamiento:  Pasivo Total / Capital Contable (veces)</t>
  </si>
  <si>
    <t>7) Ventas Netas / Pasivo con Costo: Ventas Netas / (Bancos Corto Plazo + Bancos Largo Plazo + Porción Circulante) (veces)</t>
  </si>
  <si>
    <t>GENERACION DE FONDOS</t>
  </si>
  <si>
    <t>(-) USOS NO OPERATIVOS</t>
  </si>
  <si>
    <t>8) Días Cartera: # de meses del ejercicio * 30 * Clientes / Ventas Netas (días)</t>
  </si>
  <si>
    <t>Generación Bruta</t>
  </si>
  <si>
    <t>Pago de Dividendos</t>
  </si>
  <si>
    <t>9) Días Inventario: # de meses del ejercicio * 30 * Inventario / Costo de Ventas (días)</t>
  </si>
  <si>
    <t>Generación Neta Operativa</t>
  </si>
  <si>
    <t>Disminuciones en Efectivo al Capital Social</t>
  </si>
  <si>
    <t>10) Días Proveedores: # de meses del ejercicio * 30 * Proveedores / Costo de Ventas (días)</t>
  </si>
  <si>
    <t>(+) Aumento / (-) Disminución en Caja</t>
  </si>
  <si>
    <t>11) Ciclo Operativo: Días Cartera + Días Inventario + Días Proveedores (días)</t>
  </si>
  <si>
    <t>12) Rotación de Activos: Ventas Netas / # meses del ejercicio * 12 / Activo Total (veces/año)</t>
  </si>
  <si>
    <t>CONCILIACION DEL CAPITAL CONTABLE</t>
  </si>
  <si>
    <t>13) Margen Operativo: Utilidad de Operación (UAFIR) / Ventas Netas (%)</t>
  </si>
  <si>
    <t>Inversión en Activo fijo Neto</t>
  </si>
  <si>
    <t>14) Margen Neto: Utilidad Neta del Ejercicio / Ventas Netas (%)</t>
  </si>
  <si>
    <t>Prima en Suscripción y/o Colocación de Acciones</t>
  </si>
  <si>
    <t>Inversión en Subsidiarias no Consolidadas Neto</t>
  </si>
  <si>
    <t>15) Utilidad Neta del Ejercicio / Capital Contable: Utilidad Neta del Ejercicio / Capital Contable (%)</t>
  </si>
  <si>
    <t>Dividendos Pagados</t>
  </si>
  <si>
    <t>16) Utilidad Neta del Ejercicio / Activo Total: Utilidad Neta del Ejercicio / Activo Total (%)</t>
  </si>
  <si>
    <t>17) UAFIR / Gastos Financieros:  Utilidad de Operación (UAFIR) / Gastos Financieros (veces)</t>
  </si>
  <si>
    <t>RAZONES FINANCIERAS</t>
  </si>
  <si>
    <t>18) Cobertura Bruta: (Generación Bruta + Gastos Financieros) / (Bancos Corto Plazo + Porción Circulante + Gastos Financieros) (veces)</t>
  </si>
  <si>
    <t>Incremento Real en Ventas (anualizado)</t>
  </si>
  <si>
    <t>19) Cobertura Neta:(Generación Neta Operativa + Gastos Financieros) / (Bancos Corto Plazo + Porción Circulante + Gastos Financieros) (veces)</t>
  </si>
  <si>
    <t>Indice de Liquidez (veces)</t>
  </si>
  <si>
    <t>Apalancamiento (veces)</t>
  </si>
  <si>
    <t>TOTAL USOS NO OPERATIVOS</t>
  </si>
  <si>
    <t>Ventas Netas / Pasivo con Costo (veces)</t>
  </si>
  <si>
    <t>Ciclo Operativo (días)</t>
  </si>
  <si>
    <t>(+) AUMENTO / (-) DISMINUCION EN CAJA</t>
  </si>
  <si>
    <t>UAFIR / Gastos Financieros (veces)</t>
  </si>
  <si>
    <t>DIFERENCIA</t>
  </si>
  <si>
    <t>ESTADOS FINANCIEROS</t>
  </si>
  <si>
    <t>CONCILIACIONES</t>
  </si>
  <si>
    <t>EMPRESA:</t>
  </si>
  <si>
    <t>GRUPO:</t>
  </si>
  <si>
    <t>AUDITOR:</t>
  </si>
  <si>
    <t>CIFRAS EN:</t>
  </si>
  <si>
    <t>CONCILIACION DEL INVENTARIO</t>
  </si>
  <si>
    <t>Inventario al Inicio del Ejercicio</t>
  </si>
  <si>
    <t>FECHA:</t>
  </si>
  <si>
    <t>(+) Compra de Inventario</t>
  </si>
  <si>
    <t>MESES:</t>
  </si>
  <si>
    <t>(+) Revaluación del Ejercicio</t>
  </si>
  <si>
    <t>AUDITADO:</t>
  </si>
  <si>
    <t>SI</t>
  </si>
  <si>
    <t>NO</t>
  </si>
  <si>
    <t>TOTAL ADICIONES</t>
  </si>
  <si>
    <t>SALVEDAD:</t>
  </si>
  <si>
    <t>(-) Venta de Inventario</t>
  </si>
  <si>
    <t>TOTAL DEDUCCIONES</t>
  </si>
  <si>
    <t>(+) Incremento Neto / (-) Decremento Neto</t>
  </si>
  <si>
    <t>Inventario al Final del Ejercicio</t>
  </si>
  <si>
    <t>(-) Costo de Ventas</t>
  </si>
  <si>
    <t>UTILIDAD BRUTA</t>
  </si>
  <si>
    <t>CONCILIACION DEL ACTIVO FIJO</t>
  </si>
  <si>
    <t>Activo Fijo al Inicio del Ejercicio</t>
  </si>
  <si>
    <t>(-) Depreciación</t>
  </si>
  <si>
    <t>(+) Compra de Activo Fijo</t>
  </si>
  <si>
    <t>(-) Gastos de Administración y/o Ventas</t>
  </si>
  <si>
    <t>(-) Otros Gastos</t>
  </si>
  <si>
    <t>GASTOS DE OPERACION</t>
  </si>
  <si>
    <t>(-) Venta de Activo Fijo</t>
  </si>
  <si>
    <t>(-) Depreciación del Ejercicio</t>
  </si>
  <si>
    <t>UTILIDAD DE OPERACION "UAFIR"</t>
  </si>
  <si>
    <t>(-) Posición Monetaria (utilidad)</t>
  </si>
  <si>
    <t>Activo Fijo al Final del Ejercicio</t>
  </si>
  <si>
    <t>CONCILIACION DE INVERSION EN SUBSIDIARIAS NO CONSOLIDADAS</t>
  </si>
  <si>
    <t>Inversión en Subsidiarias no Consolidadas al Inicio del Ejercicio</t>
  </si>
  <si>
    <t>COSTO INTEGRAL DE FINANCIAMIENTO "CIF"</t>
  </si>
  <si>
    <t>(+) Compra de Subsidiarias no Consolidadas</t>
  </si>
  <si>
    <t>(+) Utilidad de Subsidiarias no Consolidadas (pérdida)</t>
  </si>
  <si>
    <t>(+) Partidas Extraordinarias</t>
  </si>
  <si>
    <t>UTILIDAD ANTES DE IMPUESTOS</t>
  </si>
  <si>
    <t>(-) Venta de Subsidiarias no Consolidadas</t>
  </si>
  <si>
    <t>(-) Dividendos Recibidos de Subsidiarias no Consolidadas</t>
  </si>
  <si>
    <t>(-) I.S.R. y P.T.U. Causado y/o Diferido</t>
  </si>
  <si>
    <t>UTILIDAD DESPUES DE IMPUESTOS</t>
  </si>
  <si>
    <t>Inversión en Subsidiarias no Consolidadas al Final del Ejercicio</t>
  </si>
  <si>
    <t>(-) Utilidad de la Participación Minoritaria (pérdida)</t>
  </si>
  <si>
    <t>CONCILIACION DE LA PARTICIPACION MINORITARIA</t>
  </si>
  <si>
    <t>UTILIDAD NETA DEL EJERCICIO</t>
  </si>
  <si>
    <t>Participación Minoritaria al Inicio del Ejercicio</t>
  </si>
  <si>
    <t>(+) Aumentos en Efectivo</t>
  </si>
  <si>
    <t>(+) Utilidad de la Participación Minoritaria (pérdida)</t>
  </si>
  <si>
    <t>COMENTARIOS RELEVANTES SOBRE LOS ESTADOS FINANCIEROS</t>
  </si>
  <si>
    <t>(-) Disminuciones en Efectivo</t>
  </si>
  <si>
    <t>Participación Minoritaria al Final del Ejercicio</t>
  </si>
  <si>
    <t>Capital Contable al Inicio del Ejercicio</t>
  </si>
  <si>
    <t>(+) Aumentos en Efectivo al Capital Social</t>
  </si>
  <si>
    <t>(+) Aportaciones en Efectivo para Futuros Aumentos de Capital Social</t>
  </si>
  <si>
    <t>(+) Prima en Suscripción y/o Colocación de Acciones</t>
  </si>
  <si>
    <t>(+) Utilidad Neta del Ejercicio</t>
  </si>
  <si>
    <t>(-) Dividendos Pagados</t>
  </si>
  <si>
    <t>(-) Disminuciones en Efectivo al Capital Social</t>
  </si>
  <si>
    <t>Capital Contable al Final del Ejercicio</t>
  </si>
  <si>
    <t>CONCILIACIONES (CONTINUACION)</t>
  </si>
  <si>
    <t>CONCILIACION DE ACTIVOS Y PASIVOS NO MONETARIOS</t>
  </si>
  <si>
    <t>Clientes</t>
  </si>
  <si>
    <t>Cuentas por Cobrar a Compañías Filiales</t>
  </si>
  <si>
    <t>Pagos e Impuestos Anticipados</t>
  </si>
  <si>
    <t>Deudores Diversos</t>
  </si>
  <si>
    <t>CONCILIACION DEL RESULTADO CAMBIARIO DIFERIDO</t>
  </si>
  <si>
    <t>Otros Activos Circulantes no Operativos</t>
  </si>
  <si>
    <t>ACTIVO CIRCULANTE</t>
  </si>
  <si>
    <t>Exceso del Costo de Acciones s/Valor Contable</t>
  </si>
  <si>
    <t>TOTAL RESULTADO CAMBIARIO DIFERIDO</t>
  </si>
  <si>
    <t>OTROS ACTIVOS</t>
  </si>
  <si>
    <t>ACTUALIZACION EN RESULTADOS B-10</t>
  </si>
  <si>
    <t>TOTAL ACTIVO</t>
  </si>
  <si>
    <t>(-) Revaluación del Inventario</t>
  </si>
  <si>
    <t>(-) Revaluación del Activo Fijo</t>
  </si>
  <si>
    <t>Bancos Corto Plazo</t>
  </si>
  <si>
    <t>(-) Revaluación de la Inversión en Subsidiarias no Consolidadas</t>
  </si>
  <si>
    <t>Proveedores</t>
  </si>
  <si>
    <t>(+) Revaluación de la Participación Minoritaria</t>
  </si>
  <si>
    <t>Cuentas por Pagar a Compañías Filiales</t>
  </si>
  <si>
    <t>(+) Revaluación del Capital Contable</t>
  </si>
  <si>
    <t>Gastos y otros Pasivos Acumulados</t>
  </si>
  <si>
    <t>TOTAL RESULTADOS B-10</t>
  </si>
  <si>
    <t>I.S.R. y P.T.U. por Pagar</t>
  </si>
  <si>
    <t>CARGOS NO MONETARIOS</t>
  </si>
  <si>
    <t>(+) Posición Monetaria (utilidad)</t>
  </si>
  <si>
    <t>(+) Resultado Cambiario Diferido (utilidad)</t>
  </si>
  <si>
    <t>Porción Circulante</t>
  </si>
  <si>
    <t>(+) I.S.R. y P.T.U. Diferido</t>
  </si>
  <si>
    <t>PASIVO CIRCULANTE</t>
  </si>
  <si>
    <t>(+) Reservas para la Prima de Antiguedad</t>
  </si>
  <si>
    <t>(+) Otros Pasivos Diferidos</t>
  </si>
  <si>
    <t>I.S.R. y P.T.U. Diferido</t>
  </si>
  <si>
    <t>(-) Utilidad de Subsidiarias no Consolidadas (pérdida)</t>
  </si>
  <si>
    <t>Reserva para la Prima de Antigüedad</t>
  </si>
  <si>
    <t>(-) Activo Diferido</t>
  </si>
  <si>
    <t>Otros Pasivos Diferidos</t>
  </si>
  <si>
    <t>TOTAL CARGOS NO MONETARIOS</t>
  </si>
  <si>
    <t>Otros Pasivos Largo Plazo Operativos</t>
  </si>
  <si>
    <t>Otros Pasivos Largo Plazo no Operativos</t>
  </si>
  <si>
    <t>PASIVO LARGO PLAZO</t>
  </si>
  <si>
    <t>TOTAL PASIVO</t>
  </si>
  <si>
    <t>Capital Social Histórico</t>
  </si>
  <si>
    <t xml:space="preserve">Aportaciones para Futuros Aumentos de Capital </t>
  </si>
  <si>
    <t>Reserva para la Recompra de Acciones</t>
  </si>
  <si>
    <t>Reserva Legal</t>
  </si>
  <si>
    <t>Otras Cuentas deL Capital Contable</t>
  </si>
  <si>
    <t>(+) Revaluación / (-) Insuficiencia del Capital Contable</t>
  </si>
  <si>
    <t>Utilidades Retenidas de Ejercicios Anteriores</t>
  </si>
  <si>
    <t>CAPITAL CONTABLE</t>
  </si>
  <si>
    <t>TOTAL PASIVO + CAPITAL CONTABLE</t>
  </si>
  <si>
    <t>CONCILIACION DE BANCOS</t>
  </si>
  <si>
    <t>Resultado cambiario de bancos corto plazo (utilidad)</t>
  </si>
  <si>
    <t>TOTAL BANCOS CORTO PLAZO</t>
  </si>
  <si>
    <t>Resultado cambiario porción circulante deuda largo plazo (utilidad)</t>
  </si>
  <si>
    <t>TOTAL PORCION CIRCULANTE DEUDA LARGO PLAZO</t>
  </si>
  <si>
    <t>Resultado cambiario de bancos largo plazo (utilidad)</t>
  </si>
  <si>
    <t>TOTAL BANCOS LARGO PLAZO</t>
  </si>
  <si>
    <t>(+) Resultado Cambiario (utilidad)</t>
  </si>
  <si>
    <t>(+) Gastos Financieros</t>
  </si>
  <si>
    <t>(+) (Productos Financieros)</t>
  </si>
  <si>
    <t>(+) Otros Ingresos y/o (Gastos), partidas especiales</t>
  </si>
  <si>
    <t>Efectivo</t>
  </si>
  <si>
    <t>Inmuebles, maquinaria y equipo</t>
  </si>
  <si>
    <t xml:space="preserve"> </t>
  </si>
  <si>
    <t>ESTADO DE CAMBIOS EN LA SITUACIÓN FINANCIERA</t>
  </si>
  <si>
    <t>HOJA NO. 1</t>
  </si>
  <si>
    <t>HOJA NO. 2</t>
  </si>
  <si>
    <t>HOJA NO. 3</t>
  </si>
  <si>
    <t>HOJA NO. 4</t>
  </si>
  <si>
    <t>HOJA NO. 5</t>
  </si>
  <si>
    <t>HOJA NO. 6</t>
  </si>
  <si>
    <t>HOJA NO. 7</t>
  </si>
  <si>
    <t xml:space="preserve">   Los estados financieros estan expresados a pesos de poder adquisitvo al 31 de Diciembre de 2002</t>
  </si>
  <si>
    <t>MILES DE PESOS</t>
  </si>
  <si>
    <t>Almacen</t>
  </si>
  <si>
    <t>Otros activos</t>
  </si>
  <si>
    <t>vetas netas</t>
  </si>
  <si>
    <t>Otros Activos Circulantes  Operativos</t>
  </si>
  <si>
    <t>Acreedores Diversos</t>
  </si>
  <si>
    <t>Otros Pasivos Circulantes no operativos</t>
  </si>
  <si>
    <t>Otros Pasivos Circulantes operativos</t>
  </si>
  <si>
    <t>Bancos Largo Plazo</t>
  </si>
  <si>
    <t>Inversiones en subsidiarias y asociadas</t>
  </si>
  <si>
    <t>Otros activos no operativos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</si>
</sst>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98" formatCode="#,##0\ ;\(#,##0\)"/>
    <numFmt numFmtId="207" formatCode="#,##0.0_);[Red]\(#,##0.0\)"/>
    <numFmt numFmtId="208" formatCode="0.00%\ ;\(0.00%\)"/>
    <numFmt numFmtId="212" formatCode="0%\ ;\(0%\)"/>
  </numFmts>
  <fonts count="30" x14ac:knownFonts="1">
    <font>
      <sz val="8"/>
      <name val="Arial"/>
    </font>
    <font>
      <sz val="8"/>
      <name val="Arial"/>
    </font>
    <font>
      <sz val="8"/>
      <name val="Times New Roman"/>
    </font>
    <font>
      <b/>
      <sz val="28"/>
      <name val="Times New Roman"/>
    </font>
    <font>
      <sz val="28"/>
      <color indexed="12"/>
      <name val="Times New Roman"/>
    </font>
    <font>
      <b/>
      <sz val="16"/>
      <name val="Times New Roman"/>
    </font>
    <font>
      <b/>
      <sz val="8"/>
      <name val="Times New Roman"/>
    </font>
    <font>
      <sz val="16"/>
      <name val="Times New Roman"/>
    </font>
    <font>
      <b/>
      <sz val="12"/>
      <name val="Times New Roman"/>
    </font>
    <font>
      <b/>
      <sz val="8"/>
      <color indexed="8"/>
      <name val="Times New Roman"/>
    </font>
    <font>
      <sz val="8"/>
      <color indexed="8"/>
      <name val="Times New Roman"/>
    </font>
    <font>
      <b/>
      <sz val="8"/>
      <color indexed="10"/>
      <name val="Times New Roman"/>
    </font>
    <font>
      <sz val="8"/>
      <color indexed="10"/>
      <name val="Times New Roman"/>
    </font>
    <font>
      <b/>
      <sz val="12"/>
      <color indexed="8"/>
      <name val="Times New Roman"/>
    </font>
    <font>
      <sz val="8"/>
      <color indexed="12"/>
      <name val="Times New Roman"/>
    </font>
    <font>
      <sz val="7"/>
      <color indexed="8"/>
      <name val="Times New Roman"/>
    </font>
    <font>
      <b/>
      <sz val="7"/>
      <color indexed="8"/>
      <name val="Times New Roman"/>
    </font>
    <font>
      <sz val="7"/>
      <name val="Times New Roman"/>
    </font>
    <font>
      <sz val="7"/>
      <name val="Arial"/>
    </font>
    <font>
      <b/>
      <sz val="7"/>
      <name val="Times New Roman"/>
    </font>
    <font>
      <b/>
      <sz val="8"/>
      <name val="Arial"/>
    </font>
    <font>
      <b/>
      <sz val="8"/>
      <name val="Times New Roman"/>
    </font>
    <font>
      <b/>
      <sz val="7"/>
      <name val="Times New Roman"/>
    </font>
    <font>
      <sz val="8"/>
      <name val="Times New Roman"/>
    </font>
    <font>
      <sz val="8"/>
      <color indexed="8"/>
      <name val="Times New Roman"/>
    </font>
    <font>
      <sz val="8"/>
      <color indexed="10"/>
      <name val="Arial"/>
    </font>
    <font>
      <sz val="8"/>
      <name val="Times New Roman"/>
      <family val="1"/>
    </font>
    <font>
      <sz val="8"/>
      <name val="Arial"/>
    </font>
    <font>
      <sz val="12"/>
      <name val="Arial"/>
      <family val="2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1" fillId="2" borderId="0" xfId="0" applyFont="1" applyFill="1" applyProtection="1"/>
    <xf numFmtId="0" fontId="0" fillId="2" borderId="0" xfId="0" applyFill="1" applyProtection="1"/>
    <xf numFmtId="0" fontId="0" fillId="2" borderId="0" xfId="0" applyFill="1" applyBorder="1" applyProtection="1"/>
    <xf numFmtId="0" fontId="0" fillId="2" borderId="0" xfId="0" applyFill="1"/>
    <xf numFmtId="0" fontId="0" fillId="0" borderId="0" xfId="0" applyProtection="1"/>
    <xf numFmtId="0" fontId="2" fillId="2" borderId="1" xfId="0" applyFont="1" applyFill="1" applyBorder="1" applyAlignment="1" applyProtection="1"/>
    <xf numFmtId="0" fontId="3" fillId="2" borderId="2" xfId="0" applyFont="1" applyFill="1" applyBorder="1" applyAlignment="1" applyProtection="1">
      <alignment horizontal="left"/>
    </xf>
    <xf numFmtId="0" fontId="2" fillId="2" borderId="2" xfId="0" applyFont="1" applyFill="1" applyBorder="1" applyAlignment="1" applyProtection="1"/>
    <xf numFmtId="0" fontId="2" fillId="2" borderId="3" xfId="0" applyFont="1" applyFill="1" applyBorder="1" applyAlignment="1" applyProtection="1"/>
    <xf numFmtId="0" fontId="2" fillId="0" borderId="0" xfId="0" applyFont="1" applyProtection="1"/>
    <xf numFmtId="0" fontId="2" fillId="0" borderId="0" xfId="0" applyFont="1"/>
    <xf numFmtId="0" fontId="2" fillId="2" borderId="4" xfId="0" applyFont="1" applyFill="1" applyBorder="1" applyAlignment="1" applyProtection="1"/>
    <xf numFmtId="0" fontId="4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/>
    <xf numFmtId="0" fontId="5" fillId="2" borderId="0" xfId="0" applyFont="1" applyFill="1" applyBorder="1" applyAlignment="1" applyProtection="1"/>
    <xf numFmtId="0" fontId="5" fillId="2" borderId="0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/>
    <xf numFmtId="0" fontId="6" fillId="2" borderId="0" xfId="0" applyFont="1" applyFill="1" applyAlignment="1" applyProtection="1">
      <alignment horizontal="left"/>
      <protection locked="0"/>
    </xf>
    <xf numFmtId="0" fontId="2" fillId="2" borderId="0" xfId="0" applyFont="1" applyFill="1" applyAlignment="1" applyProtection="1"/>
    <xf numFmtId="0" fontId="6" fillId="2" borderId="0" xfId="0" applyFont="1" applyFill="1" applyBorder="1" applyAlignment="1" applyProtection="1">
      <alignment horizontal="right"/>
    </xf>
    <xf numFmtId="0" fontId="6" fillId="2" borderId="0" xfId="0" applyFont="1" applyFill="1" applyAlignment="1" applyProtection="1">
      <alignment horizontal="left"/>
    </xf>
    <xf numFmtId="0" fontId="7" fillId="2" borderId="4" xfId="0" applyFont="1" applyFill="1" applyBorder="1" applyAlignment="1" applyProtection="1"/>
    <xf numFmtId="0" fontId="8" fillId="2" borderId="0" xfId="0" applyFont="1" applyFill="1" applyAlignment="1" applyProtection="1">
      <alignment horizontal="centerContinuous"/>
    </xf>
    <xf numFmtId="0" fontId="2" fillId="2" borderId="0" xfId="0" applyFont="1" applyFill="1" applyAlignment="1" applyProtection="1">
      <alignment horizontal="centerContinuous"/>
    </xf>
    <xf numFmtId="0" fontId="7" fillId="2" borderId="5" xfId="0" applyFont="1" applyFill="1" applyBorder="1" applyAlignment="1" applyProtection="1"/>
    <xf numFmtId="0" fontId="5" fillId="2" borderId="0" xfId="0" applyFont="1" applyFill="1" applyAlignment="1" applyProtection="1">
      <alignment horizontal="centerContinuous"/>
    </xf>
    <xf numFmtId="0" fontId="2" fillId="0" borderId="0" xfId="0" applyFont="1" applyAlignment="1" applyProtection="1">
      <alignment horizontal="centerContinuous"/>
    </xf>
    <xf numFmtId="0" fontId="7" fillId="2" borderId="0" xfId="0" applyFont="1" applyFill="1" applyAlignment="1" applyProtection="1">
      <alignment horizontal="centerContinuous"/>
    </xf>
    <xf numFmtId="0" fontId="6" fillId="2" borderId="6" xfId="0" applyFont="1" applyFill="1" applyBorder="1" applyAlignment="1" applyProtection="1">
      <alignment horizontal="right"/>
    </xf>
    <xf numFmtId="0" fontId="2" fillId="2" borderId="7" xfId="0" applyFont="1" applyFill="1" applyBorder="1" applyAlignment="1" applyProtection="1">
      <protection locked="0"/>
    </xf>
    <xf numFmtId="0" fontId="2" fillId="2" borderId="8" xfId="0" applyFont="1" applyFill="1" applyBorder="1" applyAlignment="1" applyProtection="1">
      <protection locked="0"/>
    </xf>
    <xf numFmtId="0" fontId="2" fillId="2" borderId="9" xfId="0" applyFont="1" applyFill="1" applyBorder="1" applyAlignment="1" applyProtection="1">
      <alignment horizontal="left"/>
    </xf>
    <xf numFmtId="0" fontId="2" fillId="2" borderId="7" xfId="0" applyFont="1" applyFill="1" applyBorder="1" applyAlignment="1" applyProtection="1"/>
    <xf numFmtId="0" fontId="2" fillId="2" borderId="8" xfId="0" applyFont="1" applyFill="1" applyBorder="1" applyAlignment="1" applyProtection="1"/>
    <xf numFmtId="0" fontId="6" fillId="2" borderId="10" xfId="0" applyFont="1" applyFill="1" applyBorder="1" applyAlignment="1" applyProtection="1">
      <alignment horizontal="right"/>
    </xf>
    <xf numFmtId="0" fontId="2" fillId="2" borderId="11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protection locked="0"/>
    </xf>
    <xf numFmtId="0" fontId="2" fillId="2" borderId="12" xfId="0" applyFont="1" applyFill="1" applyBorder="1" applyAlignment="1" applyProtection="1">
      <protection locked="0"/>
    </xf>
    <xf numFmtId="0" fontId="2" fillId="2" borderId="11" xfId="0" applyFont="1" applyFill="1" applyBorder="1" applyAlignment="1" applyProtection="1">
      <alignment horizontal="left"/>
    </xf>
    <xf numFmtId="0" fontId="2" fillId="2" borderId="12" xfId="0" applyFont="1" applyFill="1" applyBorder="1" applyAlignment="1" applyProtection="1"/>
    <xf numFmtId="0" fontId="6" fillId="2" borderId="13" xfId="0" applyFont="1" applyFill="1" applyBorder="1" applyAlignment="1" applyProtection="1">
      <alignment horizontal="right"/>
    </xf>
    <xf numFmtId="15" fontId="2" fillId="2" borderId="14" xfId="0" applyNumberFormat="1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Continuous"/>
    </xf>
    <xf numFmtId="0" fontId="2" fillId="2" borderId="0" xfId="0" applyFont="1" applyFill="1" applyBorder="1" applyAlignment="1" applyProtection="1">
      <alignment horizontal="left"/>
    </xf>
    <xf numFmtId="0" fontId="2" fillId="2" borderId="15" xfId="0" applyFont="1" applyFill="1" applyBorder="1" applyAlignment="1" applyProtection="1">
      <protection locked="0"/>
    </xf>
    <xf numFmtId="0" fontId="2" fillId="2" borderId="16" xfId="0" applyFont="1" applyFill="1" applyBorder="1" applyAlignment="1" applyProtection="1">
      <protection locked="0"/>
    </xf>
    <xf numFmtId="0" fontId="9" fillId="2" borderId="17" xfId="0" applyFont="1" applyFill="1" applyBorder="1" applyAlignment="1" applyProtection="1">
      <alignment horizontal="left"/>
    </xf>
    <xf numFmtId="0" fontId="9" fillId="2" borderId="18" xfId="0" applyFont="1" applyFill="1" applyBorder="1" applyAlignment="1" applyProtection="1">
      <alignment horizontal="centerContinuous"/>
    </xf>
    <xf numFmtId="40" fontId="2" fillId="2" borderId="0" xfId="0" applyNumberFormat="1" applyFont="1" applyFill="1" applyAlignment="1" applyProtection="1"/>
    <xf numFmtId="0" fontId="10" fillId="2" borderId="18" xfId="0" applyFont="1" applyFill="1" applyBorder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198" fontId="10" fillId="2" borderId="11" xfId="0" applyNumberFormat="1" applyFont="1" applyFill="1" applyBorder="1" applyAlignment="1" applyProtection="1">
      <alignment horizontal="left"/>
    </xf>
    <xf numFmtId="40" fontId="9" fillId="2" borderId="0" xfId="0" applyNumberFormat="1" applyFont="1" applyFill="1" applyBorder="1" applyAlignment="1" applyProtection="1"/>
    <xf numFmtId="38" fontId="10" fillId="2" borderId="6" xfId="0" applyNumberFormat="1" applyFont="1" applyFill="1" applyBorder="1" applyAlignment="1" applyProtection="1"/>
    <xf numFmtId="0" fontId="10" fillId="2" borderId="11" xfId="0" applyFont="1" applyFill="1" applyBorder="1" applyAlignment="1" applyProtection="1">
      <alignment horizontal="left"/>
    </xf>
    <xf numFmtId="40" fontId="9" fillId="2" borderId="12" xfId="0" applyNumberFormat="1" applyFont="1" applyFill="1" applyBorder="1" applyAlignment="1" applyProtection="1">
      <alignment horizontal="left"/>
    </xf>
    <xf numFmtId="38" fontId="2" fillId="2" borderId="6" xfId="0" applyNumberFormat="1" applyFont="1" applyFill="1" applyBorder="1" applyAlignment="1" applyProtection="1">
      <alignment horizontal="right"/>
    </xf>
    <xf numFmtId="15" fontId="2" fillId="2" borderId="9" xfId="0" applyNumberFormat="1" applyFont="1" applyFill="1" applyBorder="1" applyAlignment="1" applyProtection="1">
      <alignment horizontal="centerContinuous"/>
      <protection locked="0"/>
    </xf>
    <xf numFmtId="15" fontId="2" fillId="2" borderId="7" xfId="0" applyNumberFormat="1" applyFont="1" applyFill="1" applyBorder="1" applyAlignment="1" applyProtection="1">
      <alignment horizontal="centerContinuous"/>
      <protection locked="0"/>
    </xf>
    <xf numFmtId="40" fontId="11" fillId="2" borderId="0" xfId="0" applyNumberFormat="1" applyFont="1" applyFill="1" applyBorder="1" applyAlignment="1" applyProtection="1"/>
    <xf numFmtId="38" fontId="10" fillId="2" borderId="10" xfId="0" applyNumberFormat="1" applyFont="1" applyFill="1" applyBorder="1" applyAlignment="1" applyProtection="1"/>
    <xf numFmtId="38" fontId="2" fillId="2" borderId="10" xfId="0" applyNumberFormat="1" applyFont="1" applyFill="1" applyBorder="1" applyAlignment="1" applyProtection="1">
      <alignment horizontal="right"/>
    </xf>
    <xf numFmtId="1" fontId="2" fillId="2" borderId="11" xfId="0" applyNumberFormat="1" applyFont="1" applyFill="1" applyBorder="1" applyAlignment="1" applyProtection="1">
      <alignment horizontal="centerContinuous"/>
      <protection locked="0"/>
    </xf>
    <xf numFmtId="0" fontId="2" fillId="2" borderId="12" xfId="0" applyFont="1" applyFill="1" applyBorder="1" applyAlignment="1" applyProtection="1">
      <alignment horizontal="centerContinuous"/>
      <protection locked="0"/>
    </xf>
    <xf numFmtId="1" fontId="2" fillId="2" borderId="0" xfId="0" applyNumberFormat="1" applyFont="1" applyFill="1" applyBorder="1" applyAlignment="1" applyProtection="1">
      <alignment horizontal="centerContinuous"/>
      <protection locked="0"/>
    </xf>
    <xf numFmtId="198" fontId="12" fillId="2" borderId="11" xfId="0" applyNumberFormat="1" applyFont="1" applyFill="1" applyBorder="1" applyAlignment="1" applyProtection="1">
      <alignment horizontal="left"/>
    </xf>
    <xf numFmtId="0" fontId="2" fillId="0" borderId="10" xfId="0" applyFont="1" applyBorder="1" applyProtection="1">
      <protection locked="0"/>
    </xf>
    <xf numFmtId="15" fontId="2" fillId="2" borderId="11" xfId="0" applyNumberFormat="1" applyFont="1" applyFill="1" applyBorder="1" applyAlignment="1" applyProtection="1">
      <alignment horizontal="centerContinuous"/>
      <protection locked="0"/>
    </xf>
    <xf numFmtId="198" fontId="9" fillId="2" borderId="11" xfId="0" applyNumberFormat="1" applyFont="1" applyFill="1" applyBorder="1" applyAlignment="1" applyProtection="1">
      <alignment horizontal="left"/>
    </xf>
    <xf numFmtId="38" fontId="9" fillId="2" borderId="10" xfId="0" applyNumberFormat="1" applyFont="1" applyFill="1" applyBorder="1" applyAlignment="1" applyProtection="1"/>
    <xf numFmtId="40" fontId="9" fillId="2" borderId="18" xfId="0" applyNumberFormat="1" applyFont="1" applyFill="1" applyBorder="1" applyAlignment="1" applyProtection="1">
      <alignment horizontal="left"/>
    </xf>
    <xf numFmtId="38" fontId="6" fillId="2" borderId="14" xfId="0" applyNumberFormat="1" applyFont="1" applyFill="1" applyBorder="1" applyAlignment="1" applyProtection="1">
      <alignment horizontal="right"/>
    </xf>
    <xf numFmtId="15" fontId="2" fillId="2" borderId="19" xfId="0" applyNumberFormat="1" applyFont="1" applyFill="1" applyBorder="1" applyAlignment="1" applyProtection="1">
      <alignment horizontal="centerContinuous"/>
      <protection locked="0"/>
    </xf>
    <xf numFmtId="0" fontId="2" fillId="2" borderId="16" xfId="0" applyFont="1" applyFill="1" applyBorder="1" applyAlignment="1" applyProtection="1">
      <alignment horizontal="centerContinuous"/>
      <protection locked="0"/>
    </xf>
    <xf numFmtId="0" fontId="13" fillId="2" borderId="0" xfId="0" applyFont="1" applyFill="1" applyBorder="1" applyAlignment="1" applyProtection="1">
      <alignment horizontal="centerContinuous"/>
    </xf>
    <xf numFmtId="38" fontId="2" fillId="2" borderId="0" xfId="0" applyNumberFormat="1" applyFont="1" applyFill="1" applyAlignment="1" applyProtection="1"/>
    <xf numFmtId="0" fontId="9" fillId="2" borderId="17" xfId="0" applyFont="1" applyFill="1" applyBorder="1" applyAlignment="1" applyProtection="1"/>
    <xf numFmtId="40" fontId="9" fillId="2" borderId="18" xfId="0" applyNumberFormat="1" applyFont="1" applyFill="1" applyBorder="1" applyAlignment="1" applyProtection="1"/>
    <xf numFmtId="0" fontId="2" fillId="2" borderId="14" xfId="0" applyFont="1" applyFill="1" applyBorder="1" applyAlignment="1" applyProtection="1">
      <alignment horizontal="centerContinuous"/>
    </xf>
    <xf numFmtId="0" fontId="10" fillId="2" borderId="11" xfId="0" applyFont="1" applyFill="1" applyBorder="1" applyAlignment="1" applyProtection="1"/>
    <xf numFmtId="40" fontId="9" fillId="2" borderId="12" xfId="0" applyNumberFormat="1" applyFont="1" applyFill="1" applyBorder="1" applyAlignment="1" applyProtection="1"/>
    <xf numFmtId="38" fontId="2" fillId="2" borderId="6" xfId="0" applyNumberFormat="1" applyFont="1" applyFill="1" applyBorder="1" applyAlignment="1" applyProtection="1"/>
    <xf numFmtId="0" fontId="10" fillId="2" borderId="4" xfId="0" applyFont="1" applyFill="1" applyBorder="1" applyAlignment="1" applyProtection="1"/>
    <xf numFmtId="0" fontId="10" fillId="2" borderId="6" xfId="0" applyFont="1" applyFill="1" applyBorder="1" applyAlignment="1" applyProtection="1"/>
    <xf numFmtId="38" fontId="10" fillId="2" borderId="10" xfId="0" applyNumberFormat="1" applyFont="1" applyFill="1" applyBorder="1" applyAlignment="1" applyProtection="1">
      <protection locked="0"/>
    </xf>
    <xf numFmtId="198" fontId="10" fillId="2" borderId="19" xfId="0" applyNumberFormat="1" applyFont="1" applyFill="1" applyBorder="1" applyAlignment="1" applyProtection="1">
      <alignment horizontal="left"/>
    </xf>
    <xf numFmtId="40" fontId="9" fillId="2" borderId="15" xfId="0" applyNumberFormat="1" applyFont="1" applyFill="1" applyBorder="1" applyAlignment="1" applyProtection="1"/>
    <xf numFmtId="38" fontId="10" fillId="2" borderId="13" xfId="0" applyNumberFormat="1" applyFont="1" applyFill="1" applyBorder="1" applyAlignment="1" applyProtection="1"/>
    <xf numFmtId="0" fontId="12" fillId="2" borderId="11" xfId="0" applyFont="1" applyFill="1" applyBorder="1" applyAlignment="1" applyProtection="1"/>
    <xf numFmtId="38" fontId="2" fillId="2" borderId="10" xfId="0" applyNumberFormat="1" applyFont="1" applyFill="1" applyBorder="1" applyAlignment="1" applyProtection="1"/>
    <xf numFmtId="0" fontId="10" fillId="2" borderId="10" xfId="0" applyFont="1" applyFill="1" applyBorder="1" applyAlignment="1" applyProtection="1"/>
    <xf numFmtId="0" fontId="9" fillId="2" borderId="14" xfId="0" applyFont="1" applyFill="1" applyBorder="1" applyAlignment="1" applyProtection="1"/>
    <xf numFmtId="38" fontId="9" fillId="2" borderId="14" xfId="0" applyNumberFormat="1" applyFont="1" applyFill="1" applyBorder="1" applyAlignment="1" applyProtection="1"/>
    <xf numFmtId="0" fontId="10" fillId="2" borderId="0" xfId="0" applyFont="1" applyFill="1" applyAlignment="1" applyProtection="1"/>
    <xf numFmtId="40" fontId="10" fillId="2" borderId="0" xfId="0" applyNumberFormat="1" applyFont="1" applyFill="1" applyAlignment="1" applyProtection="1"/>
    <xf numFmtId="38" fontId="10" fillId="2" borderId="6" xfId="0" applyNumberFormat="1" applyFont="1" applyFill="1" applyBorder="1" applyAlignment="1" applyProtection="1">
      <protection locked="0"/>
    </xf>
    <xf numFmtId="38" fontId="6" fillId="2" borderId="14" xfId="0" applyNumberFormat="1" applyFont="1" applyFill="1" applyBorder="1" applyAlignment="1" applyProtection="1"/>
    <xf numFmtId="40" fontId="12" fillId="2" borderId="0" xfId="0" applyNumberFormat="1" applyFont="1" applyFill="1" applyBorder="1" applyAlignment="1" applyProtection="1">
      <alignment horizontal="left"/>
    </xf>
    <xf numFmtId="0" fontId="9" fillId="2" borderId="0" xfId="0" applyFont="1" applyFill="1" applyBorder="1" applyAlignment="1" applyProtection="1"/>
    <xf numFmtId="38" fontId="6" fillId="2" borderId="0" xfId="0" applyNumberFormat="1" applyFont="1" applyFill="1" applyBorder="1" applyAlignment="1" applyProtection="1"/>
    <xf numFmtId="38" fontId="10" fillId="2" borderId="0" xfId="0" applyNumberFormat="1" applyFont="1" applyFill="1" applyAlignment="1" applyProtection="1"/>
    <xf numFmtId="38" fontId="2" fillId="0" borderId="0" xfId="0" applyNumberFormat="1" applyFont="1" applyProtection="1"/>
    <xf numFmtId="0" fontId="9" fillId="2" borderId="14" xfId="0" quotePrefix="1" applyFont="1" applyFill="1" applyBorder="1" applyAlignment="1" applyProtection="1">
      <alignment horizontal="left"/>
    </xf>
    <xf numFmtId="198" fontId="10" fillId="2" borderId="11" xfId="0" applyNumberFormat="1" applyFont="1" applyFill="1" applyBorder="1" applyAlignment="1" applyProtection="1"/>
    <xf numFmtId="0" fontId="10" fillId="2" borderId="10" xfId="0" applyFont="1" applyFill="1" applyBorder="1" applyAlignment="1" applyProtection="1">
      <alignment horizontal="left"/>
    </xf>
    <xf numFmtId="0" fontId="2" fillId="2" borderId="11" xfId="0" applyFont="1" applyFill="1" applyBorder="1" applyAlignment="1" applyProtection="1"/>
    <xf numFmtId="0" fontId="14" fillId="2" borderId="11" xfId="0" applyFont="1" applyFill="1" applyBorder="1" applyAlignment="1" applyProtection="1"/>
    <xf numFmtId="40" fontId="10" fillId="2" borderId="11" xfId="0" applyNumberFormat="1" applyFont="1" applyFill="1" applyBorder="1" applyAlignment="1" applyProtection="1"/>
    <xf numFmtId="0" fontId="9" fillId="2" borderId="9" xfId="0" applyFont="1" applyFill="1" applyBorder="1" applyAlignment="1" applyProtection="1"/>
    <xf numFmtId="40" fontId="9" fillId="2" borderId="8" xfId="0" applyNumberFormat="1" applyFont="1" applyFill="1" applyBorder="1" applyAlignment="1" applyProtection="1"/>
    <xf numFmtId="38" fontId="6" fillId="2" borderId="6" xfId="0" applyNumberFormat="1" applyFont="1" applyFill="1" applyBorder="1" applyAlignment="1" applyProtection="1"/>
    <xf numFmtId="0" fontId="2" fillId="0" borderId="15" xfId="0" applyFont="1" applyBorder="1"/>
    <xf numFmtId="0" fontId="9" fillId="2" borderId="19" xfId="0" applyFont="1" applyFill="1" applyBorder="1" applyAlignment="1" applyProtection="1"/>
    <xf numFmtId="40" fontId="9" fillId="2" borderId="16" xfId="0" applyNumberFormat="1" applyFont="1" applyFill="1" applyBorder="1" applyAlignment="1" applyProtection="1"/>
    <xf numFmtId="0" fontId="2" fillId="2" borderId="20" xfId="0" applyFont="1" applyFill="1" applyBorder="1" applyAlignment="1" applyProtection="1">
      <alignment horizontal="centerContinuous"/>
    </xf>
    <xf numFmtId="0" fontId="2" fillId="2" borderId="21" xfId="0" applyFont="1" applyFill="1" applyBorder="1" applyAlignment="1" applyProtection="1">
      <alignment horizontal="centerContinuous"/>
    </xf>
    <xf numFmtId="0" fontId="2" fillId="2" borderId="22" xfId="0" applyFont="1" applyFill="1" applyBorder="1" applyAlignment="1" applyProtection="1">
      <alignment horizontal="centerContinuous"/>
    </xf>
    <xf numFmtId="0" fontId="2" fillId="2" borderId="20" xfId="0" applyFont="1" applyFill="1" applyBorder="1" applyAlignment="1" applyProtection="1"/>
    <xf numFmtId="0" fontId="2" fillId="2" borderId="21" xfId="0" applyFont="1" applyFill="1" applyBorder="1" applyAlignment="1" applyProtection="1"/>
    <xf numFmtId="0" fontId="2" fillId="2" borderId="22" xfId="0" applyFont="1" applyFill="1" applyBorder="1" applyAlignment="1" applyProtection="1"/>
    <xf numFmtId="15" fontId="2" fillId="2" borderId="17" xfId="0" applyNumberFormat="1" applyFont="1" applyFill="1" applyBorder="1" applyAlignment="1" applyProtection="1">
      <alignment horizontal="centerContinuous"/>
    </xf>
    <xf numFmtId="0" fontId="2" fillId="2" borderId="18" xfId="0" applyFont="1" applyFill="1" applyBorder="1" applyAlignment="1" applyProtection="1">
      <alignment horizontal="centerContinuous"/>
    </xf>
    <xf numFmtId="37" fontId="6" fillId="2" borderId="0" xfId="0" applyNumberFormat="1" applyFont="1" applyFill="1" applyBorder="1" applyAlignment="1" applyProtection="1">
      <alignment horizontal="left"/>
    </xf>
    <xf numFmtId="40" fontId="6" fillId="2" borderId="0" xfId="0" applyNumberFormat="1" applyFont="1" applyFill="1" applyBorder="1" applyAlignment="1" applyProtection="1">
      <alignment horizontal="centerContinuous"/>
    </xf>
    <xf numFmtId="0" fontId="10" fillId="2" borderId="6" xfId="0" applyFont="1" applyFill="1" applyBorder="1" applyAlignment="1" applyProtection="1">
      <alignment horizontal="left"/>
    </xf>
    <xf numFmtId="0" fontId="9" fillId="2" borderId="14" xfId="0" applyFont="1" applyFill="1" applyBorder="1" applyAlignment="1" applyProtection="1">
      <alignment horizontal="left"/>
    </xf>
    <xf numFmtId="198" fontId="12" fillId="2" borderId="6" xfId="0" applyNumberFormat="1" applyFont="1" applyFill="1" applyBorder="1" applyAlignment="1" applyProtection="1">
      <alignment horizontal="left"/>
    </xf>
    <xf numFmtId="208" fontId="2" fillId="2" borderId="6" xfId="0" applyNumberFormat="1" applyFont="1" applyFill="1" applyBorder="1" applyAlignment="1" applyProtection="1">
      <alignment horizontal="right"/>
      <protection locked="0"/>
    </xf>
    <xf numFmtId="198" fontId="2" fillId="2" borderId="10" xfId="0" applyNumberFormat="1" applyFont="1" applyFill="1" applyBorder="1" applyAlignment="1" applyProtection="1">
      <alignment horizontal="left"/>
    </xf>
    <xf numFmtId="212" fontId="2" fillId="2" borderId="10" xfId="0" applyNumberFormat="1" applyFont="1" applyFill="1" applyBorder="1" applyAlignment="1" applyProtection="1">
      <alignment horizontal="right"/>
    </xf>
    <xf numFmtId="198" fontId="2" fillId="2" borderId="13" xfId="0" applyNumberFormat="1" applyFont="1" applyFill="1" applyBorder="1" applyAlignment="1" applyProtection="1">
      <alignment horizontal="left"/>
    </xf>
    <xf numFmtId="212" fontId="2" fillId="2" borderId="13" xfId="0" applyNumberFormat="1" applyFont="1" applyFill="1" applyBorder="1" applyAlignment="1" applyProtection="1">
      <alignment horizontal="right"/>
    </xf>
    <xf numFmtId="0" fontId="12" fillId="2" borderId="10" xfId="0" applyFont="1" applyFill="1" applyBorder="1" applyAlignment="1" applyProtection="1">
      <protection locked="0"/>
    </xf>
    <xf numFmtId="198" fontId="2" fillId="2" borderId="0" xfId="0" applyNumberFormat="1" applyFont="1" applyFill="1" applyBorder="1" applyAlignment="1" applyProtection="1">
      <alignment horizontal="left"/>
    </xf>
    <xf numFmtId="0" fontId="12" fillId="2" borderId="10" xfId="0" applyFont="1" applyFill="1" applyBorder="1" applyAlignment="1" applyProtection="1">
      <alignment horizontal="left"/>
      <protection locked="0"/>
    </xf>
    <xf numFmtId="0" fontId="14" fillId="2" borderId="10" xfId="0" applyFont="1" applyFill="1" applyBorder="1" applyAlignment="1" applyProtection="1">
      <protection locked="0"/>
    </xf>
    <xf numFmtId="207" fontId="2" fillId="2" borderId="6" xfId="0" applyNumberFormat="1" applyFont="1" applyFill="1" applyBorder="1" applyAlignment="1" applyProtection="1">
      <alignment horizontal="right"/>
    </xf>
    <xf numFmtId="198" fontId="9" fillId="2" borderId="17" xfId="0" applyNumberFormat="1" applyFont="1" applyFill="1" applyBorder="1" applyAlignment="1" applyProtection="1">
      <alignment horizontal="left"/>
    </xf>
    <xf numFmtId="40" fontId="9" fillId="2" borderId="23" xfId="0" applyNumberFormat="1" applyFont="1" applyFill="1" applyBorder="1" applyAlignment="1" applyProtection="1"/>
    <xf numFmtId="38" fontId="2" fillId="2" borderId="13" xfId="0" applyNumberFormat="1" applyFont="1" applyFill="1" applyBorder="1" applyAlignment="1" applyProtection="1">
      <alignment horizontal="right"/>
    </xf>
    <xf numFmtId="38" fontId="9" fillId="2" borderId="0" xfId="0" applyNumberFormat="1" applyFont="1" applyFill="1" applyBorder="1" applyAlignment="1" applyProtection="1"/>
    <xf numFmtId="198" fontId="10" fillId="2" borderId="6" xfId="0" applyNumberFormat="1" applyFont="1" applyFill="1" applyBorder="1" applyAlignment="1" applyProtection="1">
      <alignment horizontal="left"/>
    </xf>
    <xf numFmtId="207" fontId="2" fillId="2" borderId="13" xfId="0" applyNumberFormat="1" applyFont="1" applyFill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right"/>
    </xf>
    <xf numFmtId="38" fontId="2" fillId="0" borderId="0" xfId="0" applyNumberFormat="1" applyFont="1" applyBorder="1" applyProtection="1"/>
    <xf numFmtId="198" fontId="6" fillId="2" borderId="17" xfId="0" applyNumberFormat="1" applyFont="1" applyFill="1" applyBorder="1" applyAlignment="1" applyProtection="1">
      <alignment horizontal="left"/>
    </xf>
    <xf numFmtId="40" fontId="6" fillId="2" borderId="18" xfId="0" applyNumberFormat="1" applyFont="1" applyFill="1" applyBorder="1" applyAlignment="1" applyProtection="1"/>
    <xf numFmtId="198" fontId="9" fillId="2" borderId="19" xfId="0" applyNumberFormat="1" applyFont="1" applyFill="1" applyBorder="1" applyAlignment="1" applyProtection="1">
      <alignment horizontal="left"/>
    </xf>
    <xf numFmtId="212" fontId="2" fillId="2" borderId="6" xfId="0" applyNumberFormat="1" applyFont="1" applyFill="1" applyBorder="1" applyAlignment="1" applyProtection="1">
      <alignment horizontal="right"/>
    </xf>
    <xf numFmtId="0" fontId="12" fillId="2" borderId="10" xfId="0" quotePrefix="1" applyFont="1" applyFill="1" applyBorder="1" applyAlignment="1" applyProtection="1">
      <alignment horizontal="left"/>
      <protection locked="0"/>
    </xf>
    <xf numFmtId="40" fontId="6" fillId="2" borderId="0" xfId="0" applyNumberFormat="1" applyFont="1" applyFill="1" applyBorder="1" applyAlignment="1" applyProtection="1"/>
    <xf numFmtId="38" fontId="2" fillId="2" borderId="6" xfId="0" applyNumberFormat="1" applyFont="1" applyFill="1" applyBorder="1" applyAlignment="1" applyProtection="1">
      <protection locked="0"/>
    </xf>
    <xf numFmtId="38" fontId="2" fillId="2" borderId="10" xfId="0" applyNumberFormat="1" applyFont="1" applyFill="1" applyBorder="1" applyAlignment="1" applyProtection="1">
      <protection locked="0"/>
    </xf>
    <xf numFmtId="0" fontId="14" fillId="2" borderId="10" xfId="0" applyFont="1" applyFill="1" applyBorder="1" applyAlignment="1" applyProtection="1">
      <alignment horizontal="left"/>
      <protection locked="0"/>
    </xf>
    <xf numFmtId="38" fontId="6" fillId="2" borderId="10" xfId="0" applyNumberFormat="1" applyFont="1" applyFill="1" applyBorder="1" applyAlignment="1" applyProtection="1"/>
    <xf numFmtId="38" fontId="6" fillId="2" borderId="13" xfId="0" applyNumberFormat="1" applyFont="1" applyFill="1" applyBorder="1" applyAlignment="1" applyProtection="1"/>
    <xf numFmtId="198" fontId="6" fillId="2" borderId="21" xfId="0" applyNumberFormat="1" applyFont="1" applyFill="1" applyBorder="1" applyAlignment="1" applyProtection="1">
      <alignment horizontal="left"/>
    </xf>
    <xf numFmtId="40" fontId="6" fillId="2" borderId="21" xfId="0" applyNumberFormat="1" applyFont="1" applyFill="1" applyBorder="1" applyAlignment="1" applyProtection="1"/>
    <xf numFmtId="0" fontId="2" fillId="2" borderId="9" xfId="0" applyFont="1" applyFill="1" applyBorder="1" applyAlignment="1" applyProtection="1"/>
    <xf numFmtId="0" fontId="2" fillId="2" borderId="19" xfId="0" applyFont="1" applyFill="1" applyBorder="1" applyAlignment="1" applyProtection="1"/>
    <xf numFmtId="0" fontId="2" fillId="2" borderId="15" xfId="0" applyFont="1" applyFill="1" applyBorder="1" applyAlignment="1" applyProtection="1"/>
    <xf numFmtId="0" fontId="2" fillId="2" borderId="16" xfId="0" applyFont="1" applyFill="1" applyBorder="1" applyAlignment="1" applyProtection="1"/>
    <xf numFmtId="15" fontId="2" fillId="2" borderId="9" xfId="0" applyNumberFormat="1" applyFont="1" applyFill="1" applyBorder="1" applyAlignment="1" applyProtection="1">
      <alignment horizontal="centerContinuous"/>
    </xf>
    <xf numFmtId="0" fontId="2" fillId="0" borderId="8" xfId="0" applyFont="1" applyBorder="1" applyAlignment="1" applyProtection="1">
      <alignment horizontal="centerContinuous"/>
    </xf>
    <xf numFmtId="1" fontId="2" fillId="2" borderId="11" xfId="0" applyNumberFormat="1" applyFont="1" applyFill="1" applyBorder="1" applyAlignment="1" applyProtection="1">
      <alignment horizontal="centerContinuous"/>
    </xf>
    <xf numFmtId="0" fontId="2" fillId="0" borderId="12" xfId="0" applyFont="1" applyBorder="1" applyAlignment="1" applyProtection="1">
      <alignment horizontal="centerContinuous"/>
    </xf>
    <xf numFmtId="15" fontId="2" fillId="2" borderId="11" xfId="0" applyNumberFormat="1" applyFont="1" applyFill="1" applyBorder="1" applyAlignment="1" applyProtection="1">
      <alignment horizontal="centerContinuous"/>
    </xf>
    <xf numFmtId="15" fontId="2" fillId="2" borderId="19" xfId="0" applyNumberFormat="1" applyFont="1" applyFill="1" applyBorder="1" applyAlignment="1" applyProtection="1">
      <alignment horizontal="centerContinuous"/>
    </xf>
    <xf numFmtId="0" fontId="2" fillId="0" borderId="16" xfId="0" applyFont="1" applyBorder="1" applyAlignment="1" applyProtection="1">
      <alignment horizontal="centerContinuous"/>
    </xf>
    <xf numFmtId="40" fontId="2" fillId="2" borderId="6" xfId="0" applyNumberFormat="1" applyFont="1" applyFill="1" applyBorder="1" applyAlignment="1" applyProtection="1">
      <alignment horizontal="left"/>
    </xf>
    <xf numFmtId="40" fontId="2" fillId="2" borderId="10" xfId="0" applyNumberFormat="1" applyFont="1" applyFill="1" applyBorder="1" applyAlignment="1" applyProtection="1">
      <alignment horizontal="left"/>
    </xf>
    <xf numFmtId="40" fontId="6" fillId="2" borderId="10" xfId="0" applyNumberFormat="1" applyFont="1" applyFill="1" applyBorder="1" applyAlignment="1" applyProtection="1">
      <alignment horizontal="left"/>
    </xf>
    <xf numFmtId="40" fontId="6" fillId="2" borderId="13" xfId="0" applyNumberFormat="1" applyFont="1" applyFill="1" applyBorder="1" applyAlignment="1" applyProtection="1">
      <alignment horizontal="left"/>
    </xf>
    <xf numFmtId="0" fontId="2" fillId="0" borderId="7" xfId="0" applyFont="1" applyBorder="1" applyAlignment="1" applyProtection="1">
      <alignment horizontal="centerContinuous"/>
    </xf>
    <xf numFmtId="0" fontId="2" fillId="0" borderId="7" xfId="0" applyFont="1" applyBorder="1" applyProtection="1"/>
    <xf numFmtId="0" fontId="2" fillId="0" borderId="0" xfId="0" applyFont="1" applyBorder="1" applyProtection="1"/>
    <xf numFmtId="0" fontId="2" fillId="0" borderId="12" xfId="0" applyFont="1" applyBorder="1" applyProtection="1"/>
    <xf numFmtId="0" fontId="2" fillId="0" borderId="15" xfId="0" applyFont="1" applyBorder="1" applyProtection="1"/>
    <xf numFmtId="0" fontId="2" fillId="0" borderId="16" xfId="0" applyFont="1" applyBorder="1" applyProtection="1"/>
    <xf numFmtId="38" fontId="2" fillId="0" borderId="7" xfId="0" applyNumberFormat="1" applyFont="1" applyBorder="1" applyAlignment="1" applyProtection="1">
      <alignment horizontal="centerContinuous"/>
    </xf>
    <xf numFmtId="40" fontId="2" fillId="0" borderId="0" xfId="0" applyNumberFormat="1" applyFont="1" applyBorder="1" applyProtection="1"/>
    <xf numFmtId="0" fontId="0" fillId="0" borderId="15" xfId="0" applyBorder="1"/>
    <xf numFmtId="0" fontId="2" fillId="0" borderId="0" xfId="0" applyFont="1" applyProtection="1">
      <protection locked="0"/>
    </xf>
    <xf numFmtId="0" fontId="0" fillId="0" borderId="5" xfId="0" applyBorder="1"/>
    <xf numFmtId="0" fontId="15" fillId="2" borderId="0" xfId="0" applyFont="1" applyFill="1" applyAlignment="1" applyProtection="1"/>
    <xf numFmtId="38" fontId="15" fillId="2" borderId="6" xfId="0" applyNumberFormat="1" applyFont="1" applyFill="1" applyBorder="1" applyAlignment="1" applyProtection="1"/>
    <xf numFmtId="0" fontId="17" fillId="0" borderId="0" xfId="0" applyFont="1" applyProtection="1"/>
    <xf numFmtId="38" fontId="17" fillId="0" borderId="0" xfId="0" applyNumberFormat="1" applyFont="1" applyBorder="1" applyProtection="1"/>
    <xf numFmtId="0" fontId="17" fillId="0" borderId="0" xfId="0" applyFont="1"/>
    <xf numFmtId="0" fontId="18" fillId="0" borderId="0" xfId="0" applyFont="1"/>
    <xf numFmtId="40" fontId="6" fillId="0" borderId="13" xfId="0" applyNumberFormat="1" applyFont="1" applyBorder="1" applyAlignment="1" applyProtection="1">
      <alignment horizontal="left"/>
    </xf>
    <xf numFmtId="40" fontId="21" fillId="2" borderId="10" xfId="0" applyNumberFormat="1" applyFont="1" applyFill="1" applyBorder="1" applyAlignment="1" applyProtection="1">
      <alignment horizontal="left"/>
    </xf>
    <xf numFmtId="0" fontId="0" fillId="0" borderId="11" xfId="0" applyBorder="1"/>
    <xf numFmtId="0" fontId="0" fillId="0" borderId="12" xfId="0" applyBorder="1"/>
    <xf numFmtId="0" fontId="20" fillId="0" borderId="9" xfId="0" applyFont="1" applyBorder="1" applyAlignment="1">
      <alignment horizontal="centerContinuous"/>
    </xf>
    <xf numFmtId="0" fontId="20" fillId="0" borderId="7" xfId="0" applyFont="1" applyBorder="1" applyAlignment="1">
      <alignment horizontal="centerContinuous"/>
    </xf>
    <xf numFmtId="0" fontId="20" fillId="0" borderId="8" xfId="0" applyFont="1" applyBorder="1" applyAlignment="1">
      <alignment horizontal="centerContinuous"/>
    </xf>
    <xf numFmtId="0" fontId="0" fillId="0" borderId="11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10" fillId="2" borderId="6" xfId="0" applyFont="1" applyFill="1" applyBorder="1" applyAlignment="1" applyProtection="1">
      <protection locked="0"/>
    </xf>
    <xf numFmtId="0" fontId="10" fillId="2" borderId="10" xfId="0" applyFont="1" applyFill="1" applyBorder="1" applyAlignment="1" applyProtection="1">
      <protection locked="0"/>
    </xf>
    <xf numFmtId="198" fontId="12" fillId="2" borderId="19" xfId="0" applyNumberFormat="1" applyFont="1" applyFill="1" applyBorder="1" applyAlignment="1" applyProtection="1">
      <alignment horizontal="left"/>
    </xf>
    <xf numFmtId="0" fontId="23" fillId="0" borderId="0" xfId="0" applyFont="1" applyProtection="1">
      <protection locked="0"/>
    </xf>
    <xf numFmtId="0" fontId="23" fillId="0" borderId="0" xfId="0" applyFont="1" applyProtection="1"/>
    <xf numFmtId="0" fontId="23" fillId="0" borderId="0" xfId="0" applyFont="1" applyBorder="1" applyProtection="1"/>
    <xf numFmtId="38" fontId="24" fillId="2" borderId="10" xfId="0" applyNumberFormat="1" applyFont="1" applyFill="1" applyBorder="1" applyAlignment="1" applyProtection="1">
      <protection locked="0"/>
    </xf>
    <xf numFmtId="38" fontId="24" fillId="2" borderId="13" xfId="0" applyNumberFormat="1" applyFont="1" applyFill="1" applyBorder="1" applyAlignment="1" applyProtection="1">
      <protection locked="0"/>
    </xf>
    <xf numFmtId="0" fontId="23" fillId="0" borderId="15" xfId="0" applyFont="1" applyBorder="1" applyProtection="1">
      <protection locked="0"/>
    </xf>
    <xf numFmtId="40" fontId="6" fillId="2" borderId="23" xfId="0" applyNumberFormat="1" applyFont="1" applyFill="1" applyBorder="1" applyAlignment="1" applyProtection="1"/>
    <xf numFmtId="38" fontId="23" fillId="2" borderId="6" xfId="0" applyNumberFormat="1" applyFont="1" applyFill="1" applyBorder="1" applyAlignment="1" applyProtection="1">
      <protection locked="0"/>
    </xf>
    <xf numFmtId="0" fontId="23" fillId="0" borderId="7" xfId="0" applyFont="1" applyBorder="1" applyProtection="1">
      <protection locked="0"/>
    </xf>
    <xf numFmtId="0" fontId="0" fillId="0" borderId="15" xfId="0" applyBorder="1" applyProtection="1"/>
    <xf numFmtId="0" fontId="0" fillId="0" borderId="10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2" fillId="0" borderId="5" xfId="0" applyFont="1" applyBorder="1" applyProtection="1"/>
    <xf numFmtId="0" fontId="0" fillId="0" borderId="0" xfId="0" applyAlignment="1" applyProtection="1">
      <alignment horizontal="centerContinuous"/>
    </xf>
    <xf numFmtId="0" fontId="0" fillId="0" borderId="7" xfId="0" applyBorder="1" applyProtection="1"/>
    <xf numFmtId="0" fontId="20" fillId="0" borderId="23" xfId="0" applyFont="1" applyBorder="1" applyProtection="1"/>
    <xf numFmtId="38" fontId="2" fillId="0" borderId="15" xfId="0" applyNumberFormat="1" applyFont="1" applyBorder="1" applyProtection="1"/>
    <xf numFmtId="0" fontId="10" fillId="2" borderId="14" xfId="0" applyFont="1" applyFill="1" applyBorder="1" applyAlignment="1" applyProtection="1">
      <alignment horizontal="left"/>
    </xf>
    <xf numFmtId="38" fontId="10" fillId="2" borderId="14" xfId="0" applyNumberFormat="1" applyFont="1" applyFill="1" applyBorder="1" applyAlignment="1" applyProtection="1">
      <protection locked="0"/>
    </xf>
    <xf numFmtId="15" fontId="2" fillId="2" borderId="8" xfId="0" applyNumberFormat="1" applyFont="1" applyFill="1" applyBorder="1" applyAlignment="1" applyProtection="1">
      <alignment horizontal="centerContinuous"/>
      <protection locked="0"/>
    </xf>
    <xf numFmtId="0" fontId="0" fillId="0" borderId="0" xfId="0" applyBorder="1"/>
    <xf numFmtId="207" fontId="2" fillId="2" borderId="10" xfId="0" applyNumberFormat="1" applyFont="1" applyFill="1" applyBorder="1" applyAlignment="1" applyProtection="1">
      <alignment horizontal="right"/>
    </xf>
    <xf numFmtId="0" fontId="2" fillId="0" borderId="11" xfId="0" applyFont="1" applyBorder="1" applyProtection="1"/>
    <xf numFmtId="0" fontId="2" fillId="0" borderId="19" xfId="0" applyFont="1" applyBorder="1" applyProtection="1"/>
    <xf numFmtId="0" fontId="25" fillId="0" borderId="0" xfId="0" applyFont="1"/>
    <xf numFmtId="40" fontId="6" fillId="2" borderId="13" xfId="0" applyNumberFormat="1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2" fillId="2" borderId="9" xfId="0" quotePrefix="1" applyFont="1" applyFill="1" applyBorder="1" applyAlignment="1" applyProtection="1">
      <alignment horizontal="left"/>
      <protection locked="0"/>
    </xf>
    <xf numFmtId="0" fontId="2" fillId="2" borderId="15" xfId="0" quotePrefix="1" applyFont="1" applyFill="1" applyBorder="1" applyAlignment="1" applyProtection="1">
      <alignment horizontal="left"/>
      <protection locked="0"/>
    </xf>
    <xf numFmtId="40" fontId="6" fillId="2" borderId="10" xfId="0" quotePrefix="1" applyNumberFormat="1" applyFont="1" applyFill="1" applyBorder="1" applyAlignment="1" applyProtection="1">
      <alignment horizontal="left"/>
    </xf>
    <xf numFmtId="0" fontId="26" fillId="0" borderId="10" xfId="0" applyFont="1" applyBorder="1" applyAlignment="1" applyProtection="1">
      <alignment horizontal="left"/>
    </xf>
    <xf numFmtId="0" fontId="14" fillId="2" borderId="13" xfId="0" applyFont="1" applyFill="1" applyBorder="1" applyAlignment="1" applyProtection="1">
      <protection locked="0"/>
    </xf>
    <xf numFmtId="38" fontId="10" fillId="2" borderId="13" xfId="0" applyNumberFormat="1" applyFont="1" applyFill="1" applyBorder="1" applyAlignment="1" applyProtection="1">
      <protection locked="0"/>
    </xf>
    <xf numFmtId="0" fontId="1" fillId="0" borderId="9" xfId="0" applyFont="1" applyBorder="1" applyAlignment="1">
      <alignment horizontal="centerContinuous"/>
    </xf>
    <xf numFmtId="0" fontId="27" fillId="0" borderId="0" xfId="0" applyFont="1" applyProtection="1"/>
    <xf numFmtId="0" fontId="27" fillId="0" borderId="11" xfId="0" applyFont="1" applyBorder="1"/>
    <xf numFmtId="0" fontId="27" fillId="0" borderId="12" xfId="0" applyFont="1" applyBorder="1" applyProtection="1"/>
    <xf numFmtId="0" fontId="27" fillId="0" borderId="11" xfId="0" applyFont="1" applyBorder="1" applyAlignment="1" applyProtection="1">
      <alignment horizontal="left"/>
    </xf>
    <xf numFmtId="0" fontId="27" fillId="0" borderId="11" xfId="0" applyFont="1" applyBorder="1" applyProtection="1"/>
    <xf numFmtId="198" fontId="2" fillId="2" borderId="21" xfId="0" applyNumberFormat="1" applyFont="1" applyFill="1" applyBorder="1" applyAlignment="1" applyProtection="1">
      <alignment horizontal="left"/>
    </xf>
    <xf numFmtId="40" fontId="2" fillId="2" borderId="21" xfId="0" applyNumberFormat="1" applyFont="1" applyFill="1" applyBorder="1" applyAlignment="1" applyProtection="1"/>
    <xf numFmtId="0" fontId="27" fillId="0" borderId="0" xfId="0" applyFont="1"/>
    <xf numFmtId="0" fontId="28" fillId="0" borderId="11" xfId="0" applyFont="1" applyBorder="1" applyAlignment="1" applyProtection="1">
      <alignment horizontal="left"/>
      <protection locked="0"/>
    </xf>
    <xf numFmtId="40" fontId="2" fillId="2" borderId="6" xfId="0" applyNumberFormat="1" applyFont="1" applyFill="1" applyBorder="1" applyAlignment="1" applyProtection="1">
      <alignment horizontal="right"/>
    </xf>
    <xf numFmtId="38" fontId="9" fillId="3" borderId="14" xfId="0" applyNumberFormat="1" applyFont="1" applyFill="1" applyBorder="1" applyAlignment="1" applyProtection="1"/>
    <xf numFmtId="38" fontId="16" fillId="3" borderId="14" xfId="0" applyNumberFormat="1" applyFont="1" applyFill="1" applyBorder="1" applyAlignment="1" applyProtection="1"/>
    <xf numFmtId="0" fontId="2" fillId="3" borderId="14" xfId="0" applyFont="1" applyFill="1" applyBorder="1" applyAlignment="1" applyProtection="1">
      <alignment horizontal="centerContinuous"/>
    </xf>
    <xf numFmtId="38" fontId="15" fillId="3" borderId="10" xfId="0" applyNumberFormat="1" applyFont="1" applyFill="1" applyBorder="1" applyAlignment="1" applyProtection="1"/>
    <xf numFmtId="38" fontId="15" fillId="3" borderId="6" xfId="0" applyNumberFormat="1" applyFont="1" applyFill="1" applyBorder="1" applyAlignment="1" applyProtection="1"/>
    <xf numFmtId="38" fontId="10" fillId="3" borderId="10" xfId="0" applyNumberFormat="1" applyFont="1" applyFill="1" applyBorder="1" applyAlignment="1" applyProtection="1">
      <protection locked="0"/>
    </xf>
    <xf numFmtId="38" fontId="10" fillId="3" borderId="10" xfId="0" applyNumberFormat="1" applyFont="1" applyFill="1" applyBorder="1" applyAlignment="1" applyProtection="1"/>
    <xf numFmtId="0" fontId="19" fillId="3" borderId="14" xfId="0" applyFont="1" applyFill="1" applyBorder="1" applyProtection="1"/>
    <xf numFmtId="40" fontId="9" fillId="3" borderId="17" xfId="0" applyNumberFormat="1" applyFont="1" applyFill="1" applyBorder="1" applyAlignment="1" applyProtection="1">
      <protection locked="0"/>
    </xf>
    <xf numFmtId="40" fontId="17" fillId="3" borderId="18" xfId="0" applyNumberFormat="1" applyFont="1" applyFill="1" applyBorder="1" applyProtection="1">
      <protection locked="0"/>
    </xf>
    <xf numFmtId="38" fontId="15" fillId="3" borderId="14" xfId="0" applyNumberFormat="1" applyFont="1" applyFill="1" applyBorder="1" applyAlignment="1" applyProtection="1"/>
    <xf numFmtId="38" fontId="15" fillId="3" borderId="13" xfId="0" applyNumberFormat="1" applyFont="1" applyFill="1" applyBorder="1" applyAlignment="1" applyProtection="1"/>
    <xf numFmtId="38" fontId="2" fillId="3" borderId="6" xfId="0" applyNumberFormat="1" applyFont="1" applyFill="1" applyBorder="1" applyAlignment="1" applyProtection="1">
      <alignment horizontal="right"/>
    </xf>
    <xf numFmtId="38" fontId="17" fillId="3" borderId="6" xfId="0" applyNumberFormat="1" applyFont="1" applyFill="1" applyBorder="1" applyAlignment="1" applyProtection="1">
      <alignment horizontal="right"/>
    </xf>
    <xf numFmtId="38" fontId="2" fillId="3" borderId="10" xfId="0" applyNumberFormat="1" applyFont="1" applyFill="1" applyBorder="1" applyAlignment="1" applyProtection="1">
      <alignment horizontal="right"/>
    </xf>
    <xf numFmtId="38" fontId="17" fillId="3" borderId="10" xfId="0" applyNumberFormat="1" applyFont="1" applyFill="1" applyBorder="1" applyAlignment="1" applyProtection="1">
      <alignment horizontal="right"/>
    </xf>
    <xf numFmtId="38" fontId="21" fillId="3" borderId="10" xfId="0" applyNumberFormat="1" applyFont="1" applyFill="1" applyBorder="1" applyAlignment="1" applyProtection="1">
      <alignment horizontal="right"/>
    </xf>
    <xf numFmtId="38" fontId="22" fillId="3" borderId="10" xfId="0" applyNumberFormat="1" applyFont="1" applyFill="1" applyBorder="1" applyAlignment="1" applyProtection="1">
      <alignment horizontal="right"/>
    </xf>
    <xf numFmtId="38" fontId="6" fillId="3" borderId="10" xfId="0" applyNumberFormat="1" applyFont="1" applyFill="1" applyBorder="1" applyAlignment="1" applyProtection="1">
      <alignment horizontal="right"/>
    </xf>
    <xf numFmtId="38" fontId="19" fillId="3" borderId="10" xfId="0" applyNumberFormat="1" applyFont="1" applyFill="1" applyBorder="1" applyAlignment="1" applyProtection="1">
      <alignment horizontal="right"/>
    </xf>
    <xf numFmtId="38" fontId="6" fillId="3" borderId="13" xfId="0" applyNumberFormat="1" applyFont="1" applyFill="1" applyBorder="1" applyAlignment="1" applyProtection="1">
      <alignment horizontal="right"/>
    </xf>
    <xf numFmtId="38" fontId="19" fillId="3" borderId="13" xfId="0" applyNumberFormat="1" applyFont="1" applyFill="1" applyBorder="1" applyAlignment="1" applyProtection="1">
      <alignment horizontal="right"/>
    </xf>
    <xf numFmtId="0" fontId="0" fillId="3" borderId="10" xfId="0" applyFill="1" applyBorder="1" applyProtection="1"/>
    <xf numFmtId="38" fontId="26" fillId="3" borderId="10" xfId="0" applyNumberFormat="1" applyFont="1" applyFill="1" applyBorder="1" applyAlignment="1" applyProtection="1">
      <alignment horizontal="right"/>
    </xf>
    <xf numFmtId="38" fontId="2" fillId="3" borderId="9" xfId="0" applyNumberFormat="1" applyFont="1" applyFill="1" applyBorder="1" applyAlignment="1" applyProtection="1">
      <alignment horizontal="right"/>
    </xf>
    <xf numFmtId="0" fontId="2" fillId="3" borderId="7" xfId="0" applyFont="1" applyFill="1" applyBorder="1" applyAlignment="1" applyProtection="1">
      <alignment horizontal="centerContinuous"/>
    </xf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38" fontId="2" fillId="3" borderId="11" xfId="0" applyNumberFormat="1" applyFont="1" applyFill="1" applyBorder="1" applyAlignment="1" applyProtection="1">
      <alignment horizontal="right"/>
    </xf>
    <xf numFmtId="0" fontId="2" fillId="3" borderId="0" xfId="0" applyFont="1" applyFill="1" applyAlignment="1" applyProtection="1">
      <alignment horizontal="centerContinuous"/>
    </xf>
    <xf numFmtId="0" fontId="2" fillId="3" borderId="0" xfId="0" applyFont="1" applyFill="1" applyBorder="1" applyProtection="1"/>
    <xf numFmtId="0" fontId="2" fillId="3" borderId="12" xfId="0" applyFont="1" applyFill="1" applyBorder="1" applyProtection="1"/>
    <xf numFmtId="38" fontId="2" fillId="3" borderId="19" xfId="0" applyNumberFormat="1" applyFont="1" applyFill="1" applyBorder="1" applyAlignment="1" applyProtection="1">
      <alignment horizontal="right"/>
    </xf>
    <xf numFmtId="0" fontId="2" fillId="3" borderId="15" xfId="0" applyFont="1" applyFill="1" applyBorder="1" applyAlignment="1" applyProtection="1">
      <alignment horizontal="centerContinuous"/>
    </xf>
    <xf numFmtId="0" fontId="2" fillId="3" borderId="15" xfId="0" applyFont="1" applyFill="1" applyBorder="1" applyProtection="1"/>
    <xf numFmtId="0" fontId="2" fillId="3" borderId="16" xfId="0" applyFont="1" applyFill="1" applyBorder="1" applyProtection="1"/>
    <xf numFmtId="38" fontId="2" fillId="3" borderId="7" xfId="0" applyNumberFormat="1" applyFont="1" applyFill="1" applyBorder="1" applyAlignment="1" applyProtection="1">
      <alignment horizontal="centerContinuous"/>
    </xf>
    <xf numFmtId="38" fontId="2" fillId="3" borderId="7" xfId="0" applyNumberFormat="1" applyFont="1" applyFill="1" applyBorder="1" applyAlignment="1" applyProtection="1">
      <alignment horizontal="right"/>
    </xf>
    <xf numFmtId="38" fontId="2" fillId="3" borderId="8" xfId="0" applyNumberFormat="1" applyFont="1" applyFill="1" applyBorder="1" applyAlignment="1" applyProtection="1">
      <alignment horizontal="right"/>
    </xf>
    <xf numFmtId="38" fontId="2" fillId="3" borderId="0" xfId="0" applyNumberFormat="1" applyFont="1" applyFill="1" applyBorder="1" applyAlignment="1" applyProtection="1">
      <alignment horizontal="centerContinuous"/>
    </xf>
    <xf numFmtId="38" fontId="2" fillId="3" borderId="0" xfId="0" applyNumberFormat="1" applyFont="1" applyFill="1" applyBorder="1" applyAlignment="1" applyProtection="1">
      <alignment horizontal="right"/>
    </xf>
    <xf numFmtId="38" fontId="2" fillId="3" borderId="12" xfId="0" applyNumberFormat="1" applyFont="1" applyFill="1" applyBorder="1" applyAlignment="1" applyProtection="1">
      <alignment horizontal="right"/>
    </xf>
    <xf numFmtId="38" fontId="2" fillId="3" borderId="15" xfId="0" applyNumberFormat="1" applyFont="1" applyFill="1" applyBorder="1" applyAlignment="1" applyProtection="1">
      <alignment horizontal="centerContinuous"/>
    </xf>
    <xf numFmtId="38" fontId="2" fillId="3" borderId="15" xfId="0" applyNumberFormat="1" applyFont="1" applyFill="1" applyBorder="1" applyAlignment="1" applyProtection="1">
      <alignment horizontal="right"/>
    </xf>
    <xf numFmtId="38" fontId="2" fillId="3" borderId="16" xfId="0" applyNumberFormat="1" applyFont="1" applyFill="1" applyBorder="1" applyAlignment="1" applyProtection="1">
      <alignment horizontal="right"/>
    </xf>
    <xf numFmtId="212" fontId="2" fillId="3" borderId="7" xfId="0" applyNumberFormat="1" applyFont="1" applyFill="1" applyBorder="1" applyAlignment="1" applyProtection="1">
      <alignment horizontal="centerContinuous"/>
    </xf>
    <xf numFmtId="212" fontId="2" fillId="3" borderId="9" xfId="0" applyNumberFormat="1" applyFont="1" applyFill="1" applyBorder="1" applyAlignment="1" applyProtection="1">
      <alignment horizontal="right"/>
    </xf>
    <xf numFmtId="212" fontId="2" fillId="3" borderId="7" xfId="0" applyNumberFormat="1" applyFont="1" applyFill="1" applyBorder="1" applyProtection="1"/>
    <xf numFmtId="212" fontId="2" fillId="3" borderId="8" xfId="0" applyNumberFormat="1" applyFont="1" applyFill="1" applyBorder="1" applyProtection="1"/>
    <xf numFmtId="207" fontId="2" fillId="3" borderId="11" xfId="0" applyNumberFormat="1" applyFont="1" applyFill="1" applyBorder="1" applyAlignment="1" applyProtection="1">
      <alignment horizontal="right"/>
    </xf>
    <xf numFmtId="207" fontId="2" fillId="3" borderId="0" xfId="0" applyNumberFormat="1" applyFont="1" applyFill="1" applyProtection="1"/>
    <xf numFmtId="207" fontId="2" fillId="3" borderId="12" xfId="0" applyNumberFormat="1" applyFont="1" applyFill="1" applyBorder="1" applyProtection="1"/>
    <xf numFmtId="38" fontId="2" fillId="3" borderId="0" xfId="0" applyNumberFormat="1" applyFont="1" applyFill="1" applyProtection="1"/>
    <xf numFmtId="38" fontId="2" fillId="3" borderId="12" xfId="0" applyNumberFormat="1" applyFont="1" applyFill="1" applyBorder="1" applyProtection="1"/>
    <xf numFmtId="207" fontId="2" fillId="3" borderId="19" xfId="0" applyNumberFormat="1" applyFont="1" applyFill="1" applyBorder="1" applyAlignment="1" applyProtection="1">
      <alignment horizontal="right"/>
    </xf>
    <xf numFmtId="207" fontId="2" fillId="3" borderId="15" xfId="0" applyNumberFormat="1" applyFont="1" applyFill="1" applyBorder="1" applyProtection="1"/>
    <xf numFmtId="207" fontId="2" fillId="3" borderId="16" xfId="0" applyNumberFormat="1" applyFont="1" applyFill="1" applyBorder="1" applyProtection="1"/>
    <xf numFmtId="3" fontId="29" fillId="0" borderId="0" xfId="0" applyNumberFormat="1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1">
    <pageSetUpPr fitToPage="1"/>
  </sheetPr>
  <dimension ref="A1:BI472"/>
  <sheetViews>
    <sheetView showGridLines="0" showZeros="0" tabSelected="1" defaultGridColor="0" colorId="12" zoomScale="75" workbookViewId="0">
      <selection activeCell="H165" sqref="H165"/>
    </sheetView>
  </sheetViews>
  <sheetFormatPr baseColWidth="10" defaultColWidth="9.33203125" defaultRowHeight="12" customHeight="1" x14ac:dyDescent="0.2"/>
  <cols>
    <col min="1" max="1" width="1.83203125" customWidth="1"/>
    <col min="2" max="2" width="2.83203125" customWidth="1"/>
    <col min="3" max="3" width="42.83203125" customWidth="1"/>
    <col min="4" max="4" width="15" customWidth="1"/>
    <col min="5" max="5" width="8.33203125" customWidth="1"/>
    <col min="6" max="6" width="13.83203125" customWidth="1"/>
    <col min="7" max="7" width="8.1640625" customWidth="1"/>
    <col min="8" max="8" width="16.1640625" customWidth="1"/>
    <col min="9" max="9" width="8.5" customWidth="1"/>
    <col min="10" max="10" width="16.33203125" customWidth="1"/>
    <col min="11" max="11" width="8.5" customWidth="1"/>
    <col min="12" max="12" width="2.83203125" customWidth="1"/>
    <col min="13" max="13" width="1.83203125" customWidth="1"/>
    <col min="14" max="14" width="2.83203125" customWidth="1"/>
    <col min="15" max="15" width="42.83203125" customWidth="1"/>
    <col min="16" max="16" width="20.83203125" customWidth="1"/>
    <col min="17" max="17" width="20.83203125" hidden="1" customWidth="1"/>
    <col min="18" max="18" width="20.83203125" customWidth="1"/>
    <col min="19" max="19" width="20.83203125" hidden="1" customWidth="1"/>
    <col min="20" max="20" width="20.83203125" customWidth="1"/>
    <col min="21" max="21" width="20.83203125" hidden="1" customWidth="1"/>
    <col min="22" max="22" width="20.83203125" customWidth="1"/>
    <col min="23" max="23" width="2.83203125" customWidth="1"/>
    <col min="24" max="24" width="1.83203125" customWidth="1"/>
    <col min="25" max="25" width="2.83203125" customWidth="1"/>
    <col min="26" max="26" width="42.83203125" customWidth="1"/>
    <col min="27" max="27" width="20.83203125" customWidth="1"/>
    <col min="28" max="28" width="14.83203125" hidden="1" customWidth="1"/>
    <col min="29" max="29" width="20.83203125" customWidth="1"/>
    <col min="30" max="30" width="14.83203125" hidden="1" customWidth="1"/>
    <col min="31" max="31" width="20.83203125" customWidth="1"/>
    <col min="32" max="32" width="14.83203125" hidden="1" customWidth="1"/>
    <col min="33" max="33" width="20.83203125" customWidth="1"/>
    <col min="34" max="34" width="14.83203125" hidden="1" customWidth="1"/>
    <col min="35" max="35" width="2.83203125" customWidth="1"/>
    <col min="36" max="36" width="15.83203125" customWidth="1"/>
    <col min="37" max="37" width="5.83203125" customWidth="1"/>
    <col min="38" max="38" width="15.83203125" customWidth="1"/>
    <col min="39" max="39" width="5.83203125" customWidth="1"/>
    <col min="40" max="41" width="2.83203125" customWidth="1"/>
    <col min="42" max="43" width="18.83203125" customWidth="1"/>
    <col min="44" max="46" width="2.83203125" customWidth="1"/>
    <col min="47" max="47" width="52.83203125" customWidth="1"/>
    <col min="48" max="51" width="18.83203125" customWidth="1"/>
    <col min="52" max="53" width="2.83203125" customWidth="1"/>
    <col min="54" max="54" width="1.83203125" customWidth="1"/>
    <col min="55" max="55" width="2.83203125" customWidth="1"/>
    <col min="56" max="56" width="42.83203125" customWidth="1"/>
    <col min="57" max="57" width="15.83203125" customWidth="1"/>
    <col min="58" max="58" width="5.83203125" customWidth="1"/>
    <col min="59" max="59" width="15.83203125" customWidth="1"/>
    <col min="60" max="60" width="5.83203125" customWidth="1"/>
    <col min="61" max="61" width="15.83203125" customWidth="1"/>
    <col min="62" max="62" width="5.83203125" customWidth="1"/>
    <col min="63" max="63" width="15.83203125" customWidth="1"/>
    <col min="64" max="64" width="5.83203125" customWidth="1"/>
    <col min="65" max="65" width="2.83203125" customWidth="1"/>
  </cols>
  <sheetData>
    <row r="1" spans="1:61" ht="12" customHeight="1" thickBot="1" x14ac:dyDescent="0.25">
      <c r="A1" s="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5"/>
      <c r="R1" s="5"/>
      <c r="S1" s="2"/>
      <c r="T1" s="5"/>
      <c r="U1" s="2"/>
      <c r="V1" s="5"/>
      <c r="W1" s="5"/>
      <c r="X1" s="2"/>
      <c r="Y1" s="5"/>
      <c r="Z1" s="5"/>
      <c r="AA1" s="5"/>
      <c r="AB1" s="5"/>
      <c r="AC1" s="2"/>
      <c r="AD1" s="5"/>
      <c r="AE1" s="2"/>
      <c r="AF1" s="5"/>
      <c r="AG1" s="2"/>
      <c r="AH1" s="5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4"/>
      <c r="AV1" s="4"/>
      <c r="AW1" s="4"/>
      <c r="AX1" s="4"/>
      <c r="AY1" s="4"/>
      <c r="AZ1" s="4"/>
      <c r="BA1" s="4"/>
      <c r="BB1" s="4"/>
      <c r="BC1" s="4"/>
    </row>
    <row r="2" spans="1:61" ht="12" customHeight="1" thickTop="1" x14ac:dyDescent="0.45">
      <c r="A2" s="5"/>
      <c r="B2" s="6"/>
      <c r="C2" s="7"/>
      <c r="D2" s="8"/>
      <c r="E2" s="8"/>
      <c r="F2" s="8"/>
      <c r="G2" s="8"/>
      <c r="H2" s="8"/>
      <c r="I2" s="8"/>
      <c r="J2" s="8"/>
      <c r="K2" s="8"/>
      <c r="L2" s="9"/>
      <c r="M2" s="10"/>
      <c r="N2" s="6"/>
      <c r="O2" s="7"/>
      <c r="P2" s="8"/>
      <c r="Q2" s="5"/>
      <c r="R2" s="8"/>
      <c r="S2" s="5"/>
      <c r="T2" s="8"/>
      <c r="U2" s="5"/>
      <c r="V2" s="8"/>
      <c r="W2" s="9"/>
      <c r="X2" s="10"/>
      <c r="Y2" s="6"/>
      <c r="Z2" s="7"/>
      <c r="AA2" s="8"/>
      <c r="AB2" s="10"/>
      <c r="AC2" s="8"/>
      <c r="AD2" s="10"/>
      <c r="AE2" s="8"/>
      <c r="AF2" s="10"/>
      <c r="AG2" s="8"/>
      <c r="AH2" s="5"/>
      <c r="AI2" s="9"/>
      <c r="AJ2" s="5"/>
      <c r="AR2" s="5"/>
      <c r="AZ2" s="5"/>
      <c r="BH2" s="5"/>
      <c r="BI2" s="5"/>
    </row>
    <row r="3" spans="1:61" ht="27.95" customHeight="1" x14ac:dyDescent="0.5">
      <c r="A3" s="5"/>
      <c r="B3" s="12"/>
      <c r="C3" s="13"/>
      <c r="D3" s="14"/>
      <c r="E3" s="10"/>
      <c r="F3" s="14"/>
      <c r="G3" s="10"/>
      <c r="H3" s="10"/>
      <c r="I3" s="10"/>
      <c r="J3" s="10"/>
      <c r="K3" s="16" t="str">
        <f>$K$75</f>
        <v>ESTADOS FINANCIEROS</v>
      </c>
      <c r="L3" s="17"/>
      <c r="M3" s="10"/>
      <c r="N3" s="12"/>
      <c r="O3" s="13"/>
      <c r="P3" s="14"/>
      <c r="Q3" s="5"/>
      <c r="R3" s="14"/>
      <c r="S3" s="5"/>
      <c r="T3" s="10"/>
      <c r="U3" s="5"/>
      <c r="V3" s="10"/>
      <c r="W3" s="17"/>
      <c r="X3" s="10"/>
      <c r="Y3" s="12"/>
      <c r="Z3" s="13"/>
      <c r="AA3" s="14"/>
      <c r="AB3" s="10"/>
      <c r="AC3" s="14"/>
      <c r="AD3" s="10"/>
      <c r="AE3" s="10"/>
      <c r="AF3" s="10"/>
      <c r="AG3" s="16" t="str">
        <f>$K$75</f>
        <v>ESTADOS FINANCIEROS</v>
      </c>
      <c r="AH3" s="5"/>
      <c r="AI3" s="17"/>
      <c r="AJ3" s="5"/>
      <c r="AR3" s="5"/>
      <c r="AZ3" s="5"/>
      <c r="BH3" s="5"/>
      <c r="BI3" s="5"/>
    </row>
    <row r="4" spans="1:61" ht="12" customHeight="1" x14ac:dyDescent="0.2">
      <c r="A4" s="5"/>
      <c r="B4" s="12"/>
      <c r="C4" s="18" t="s">
        <v>230</v>
      </c>
      <c r="D4" s="19"/>
      <c r="E4" s="10"/>
      <c r="F4" s="19"/>
      <c r="G4" s="10"/>
      <c r="H4" s="10"/>
      <c r="I4" s="10"/>
      <c r="J4" s="10"/>
      <c r="K4" s="20"/>
      <c r="L4" s="17"/>
      <c r="M4" s="10"/>
      <c r="N4" s="12"/>
      <c r="O4" s="18" t="s">
        <v>233</v>
      </c>
      <c r="P4" s="19"/>
      <c r="Q4" s="5"/>
      <c r="R4" s="19"/>
      <c r="S4" s="5"/>
      <c r="T4" s="10"/>
      <c r="U4" s="5"/>
      <c r="V4" s="10"/>
      <c r="W4" s="17"/>
      <c r="X4" s="10"/>
      <c r="Y4" s="12"/>
      <c r="Z4" s="18" t="s">
        <v>236</v>
      </c>
      <c r="AA4" s="19"/>
      <c r="AB4" s="10"/>
      <c r="AC4" s="19"/>
      <c r="AD4" s="10"/>
      <c r="AE4" s="10"/>
      <c r="AF4" s="10"/>
      <c r="AG4" s="20"/>
      <c r="AH4" s="5"/>
      <c r="AI4" s="17"/>
      <c r="AJ4" s="5"/>
      <c r="AR4" s="5"/>
      <c r="AZ4" s="5"/>
      <c r="BH4" s="5"/>
      <c r="BI4" s="5"/>
    </row>
    <row r="5" spans="1:61" ht="12" customHeight="1" x14ac:dyDescent="0.2">
      <c r="A5" s="5"/>
      <c r="B5" s="12"/>
      <c r="C5" s="19"/>
      <c r="D5" s="19"/>
      <c r="E5" s="10"/>
      <c r="F5" s="19"/>
      <c r="G5" s="10"/>
      <c r="H5" s="19"/>
      <c r="I5" s="10"/>
      <c r="J5" s="10"/>
      <c r="K5" s="10"/>
      <c r="L5" s="17"/>
      <c r="M5" s="10"/>
      <c r="N5" s="12"/>
      <c r="O5" s="21"/>
      <c r="P5" s="19"/>
      <c r="Q5" s="5"/>
      <c r="R5" s="14"/>
      <c r="S5" s="5"/>
      <c r="T5" s="14"/>
      <c r="U5" s="5"/>
      <c r="V5" s="10"/>
      <c r="W5" s="17"/>
      <c r="X5" s="10"/>
      <c r="Y5" s="12"/>
      <c r="Z5" s="21"/>
      <c r="AA5" s="19"/>
      <c r="AB5" s="10"/>
      <c r="AC5" s="19"/>
      <c r="AD5" s="10"/>
      <c r="AE5" s="14"/>
      <c r="AF5" s="10"/>
      <c r="AG5" s="10"/>
      <c r="AH5" s="5"/>
      <c r="AI5" s="17"/>
      <c r="AJ5" s="5"/>
      <c r="AR5" s="5"/>
      <c r="AZ5" s="5"/>
      <c r="BH5" s="5"/>
      <c r="BI5" s="5"/>
    </row>
    <row r="6" spans="1:61" ht="12" customHeight="1" x14ac:dyDescent="0.3">
      <c r="A6" s="5"/>
      <c r="B6" s="12"/>
      <c r="C6" s="19"/>
      <c r="D6" s="19"/>
      <c r="E6" s="10"/>
      <c r="F6" s="19"/>
      <c r="G6" s="10"/>
      <c r="H6" s="19"/>
      <c r="I6" s="10"/>
      <c r="J6" s="10"/>
      <c r="K6" s="10"/>
      <c r="L6" s="17"/>
      <c r="M6" s="10"/>
      <c r="N6" s="22"/>
      <c r="O6" s="23"/>
      <c r="P6" s="24"/>
      <c r="Q6" s="5"/>
      <c r="R6" s="24"/>
      <c r="S6" s="5"/>
      <c r="T6" s="24"/>
      <c r="U6" s="5"/>
      <c r="V6" s="10"/>
      <c r="W6" s="25"/>
      <c r="X6" s="10"/>
      <c r="Y6" s="12"/>
      <c r="Z6" s="44"/>
      <c r="AA6" s="19"/>
      <c r="AB6" s="10"/>
      <c r="AC6" s="19"/>
      <c r="AD6" s="10"/>
      <c r="AE6" s="19"/>
      <c r="AF6" s="10"/>
      <c r="AG6" s="10"/>
      <c r="AH6" s="5"/>
      <c r="AI6" s="17"/>
      <c r="AJ6" s="5"/>
      <c r="AR6" s="5"/>
      <c r="AZ6" s="5"/>
      <c r="BH6" s="5"/>
      <c r="BI6" s="5"/>
    </row>
    <row r="7" spans="1:61" ht="20.100000000000001" customHeight="1" x14ac:dyDescent="0.3">
      <c r="A7" s="5"/>
      <c r="B7" s="22"/>
      <c r="C7" s="26" t="s">
        <v>0</v>
      </c>
      <c r="D7" s="26"/>
      <c r="E7" s="27"/>
      <c r="F7" s="26"/>
      <c r="G7" s="27"/>
      <c r="H7" s="26"/>
      <c r="I7" s="27"/>
      <c r="J7" s="27"/>
      <c r="K7" s="27"/>
      <c r="L7" s="25"/>
      <c r="M7" s="10"/>
      <c r="N7" s="12"/>
      <c r="O7" s="26" t="s">
        <v>229</v>
      </c>
      <c r="P7" s="28"/>
      <c r="Q7" s="221"/>
      <c r="R7" s="28"/>
      <c r="S7" s="221"/>
      <c r="T7" s="28"/>
      <c r="U7" s="221"/>
      <c r="V7" s="27"/>
      <c r="W7" s="17"/>
      <c r="X7" s="10"/>
      <c r="Y7" s="22"/>
      <c r="Z7" s="26" t="s">
        <v>1</v>
      </c>
      <c r="AA7" s="26"/>
      <c r="AB7" s="10"/>
      <c r="AC7" s="26"/>
      <c r="AD7" s="10"/>
      <c r="AE7" s="26"/>
      <c r="AF7" s="10"/>
      <c r="AG7" s="27"/>
      <c r="AH7" s="5"/>
      <c r="AI7" s="25"/>
      <c r="AJ7" s="5"/>
      <c r="AR7" s="5"/>
      <c r="AZ7" s="5"/>
      <c r="BH7" s="5"/>
      <c r="BI7" s="5"/>
    </row>
    <row r="8" spans="1:61" ht="12" customHeight="1" x14ac:dyDescent="0.2">
      <c r="A8" s="5"/>
      <c r="B8" s="12"/>
      <c r="C8" s="29" t="str">
        <f>$C$80</f>
        <v>EMPRESA:</v>
      </c>
      <c r="D8" s="159"/>
      <c r="E8" s="33"/>
      <c r="F8" s="33"/>
      <c r="G8" s="33"/>
      <c r="H8" s="33"/>
      <c r="I8" s="33"/>
      <c r="J8" s="33"/>
      <c r="K8" s="34"/>
      <c r="L8" s="17"/>
      <c r="M8" s="10"/>
      <c r="N8" s="12"/>
      <c r="O8" s="29" t="str">
        <f>$C$80</f>
        <v>EMPRESA:</v>
      </c>
      <c r="P8" s="32">
        <f>$D$80</f>
        <v>0</v>
      </c>
      <c r="Q8" s="5"/>
      <c r="R8" s="33"/>
      <c r="S8" s="5"/>
      <c r="T8" s="33"/>
      <c r="U8" s="5"/>
      <c r="V8" s="34"/>
      <c r="W8" s="17"/>
      <c r="X8" s="10"/>
      <c r="Y8" s="12"/>
      <c r="Z8" s="29" t="str">
        <f>$C$80</f>
        <v>EMPRESA:</v>
      </c>
      <c r="AA8" s="32">
        <f>$D$80</f>
        <v>0</v>
      </c>
      <c r="AB8" s="10"/>
      <c r="AC8" s="33"/>
      <c r="AD8" s="10"/>
      <c r="AE8" s="33"/>
      <c r="AF8" s="10"/>
      <c r="AG8" s="34"/>
      <c r="AH8" s="5"/>
      <c r="AI8" s="17"/>
      <c r="AJ8" s="5"/>
      <c r="AR8" s="5"/>
      <c r="AZ8" s="5"/>
      <c r="BH8" s="5"/>
      <c r="BI8" s="5"/>
    </row>
    <row r="9" spans="1:61" ht="12" customHeight="1" x14ac:dyDescent="0.2">
      <c r="A9" s="5"/>
      <c r="B9" s="12"/>
      <c r="C9" s="35" t="str">
        <f>$C$81</f>
        <v>GRUPO:</v>
      </c>
      <c r="D9" s="106"/>
      <c r="E9" s="10"/>
      <c r="F9" s="14"/>
      <c r="G9" s="10"/>
      <c r="H9" s="14"/>
      <c r="I9" s="10"/>
      <c r="J9" s="10"/>
      <c r="K9" s="40"/>
      <c r="L9" s="17"/>
      <c r="M9" s="10"/>
      <c r="N9" s="12"/>
      <c r="O9" s="35" t="str">
        <f>$C$81</f>
        <v>GRUPO:</v>
      </c>
      <c r="P9" s="39">
        <f>$D$81</f>
        <v>0</v>
      </c>
      <c r="Q9" s="5"/>
      <c r="R9" s="14"/>
      <c r="S9" s="5"/>
      <c r="T9" s="14"/>
      <c r="U9" s="5"/>
      <c r="V9" s="40"/>
      <c r="W9" s="17"/>
      <c r="X9" s="10"/>
      <c r="Y9" s="12"/>
      <c r="Z9" s="35" t="str">
        <f>$C$81</f>
        <v>GRUPO:</v>
      </c>
      <c r="AA9" s="39">
        <f>$D$81</f>
        <v>0</v>
      </c>
      <c r="AB9" s="10"/>
      <c r="AC9" s="14"/>
      <c r="AD9" s="10"/>
      <c r="AE9" s="14"/>
      <c r="AF9" s="10"/>
      <c r="AG9" s="40"/>
      <c r="AH9" s="5"/>
      <c r="AI9" s="17"/>
      <c r="AJ9" s="5"/>
      <c r="AR9" s="5"/>
      <c r="AZ9" s="5"/>
      <c r="BH9" s="5"/>
      <c r="BI9" s="5"/>
    </row>
    <row r="10" spans="1:61" ht="12" customHeight="1" x14ac:dyDescent="0.2">
      <c r="A10" s="5"/>
      <c r="B10" s="12"/>
      <c r="C10" s="35" t="str">
        <f>$C$82</f>
        <v>AUDITOR:</v>
      </c>
      <c r="D10" s="106"/>
      <c r="E10" s="10"/>
      <c r="F10" s="14"/>
      <c r="G10" s="10"/>
      <c r="H10" s="14"/>
      <c r="I10" s="10"/>
      <c r="J10" s="10"/>
      <c r="K10" s="40"/>
      <c r="L10" s="17"/>
      <c r="M10" s="10"/>
      <c r="N10" s="12"/>
      <c r="O10" s="41" t="str">
        <f>$C$86</f>
        <v>FECHA:</v>
      </c>
      <c r="P10" s="42"/>
      <c r="Q10" s="5"/>
      <c r="R10" s="42">
        <f>F$86</f>
        <v>37256</v>
      </c>
      <c r="S10" s="5"/>
      <c r="T10" s="42">
        <f>H$86</f>
        <v>37621</v>
      </c>
      <c r="U10" s="5"/>
      <c r="V10" s="42">
        <f>J$86</f>
        <v>37986</v>
      </c>
      <c r="W10" s="17"/>
      <c r="X10" s="10"/>
      <c r="Y10" s="12"/>
      <c r="Z10" s="41" t="str">
        <f>$C$86</f>
        <v>FECHA:</v>
      </c>
      <c r="AA10" s="42">
        <f>D$86</f>
        <v>36525</v>
      </c>
      <c r="AB10" s="10"/>
      <c r="AC10" s="42">
        <f>F$86</f>
        <v>37256</v>
      </c>
      <c r="AD10" s="10"/>
      <c r="AE10" s="42">
        <f>H$86</f>
        <v>37621</v>
      </c>
      <c r="AF10" s="10"/>
      <c r="AG10" s="42">
        <f>J$86</f>
        <v>37986</v>
      </c>
      <c r="AH10" s="5"/>
      <c r="AI10" s="17"/>
      <c r="AJ10" s="5"/>
      <c r="AR10" s="5"/>
      <c r="AZ10" s="5"/>
      <c r="BH10" s="5"/>
      <c r="BI10" s="5"/>
    </row>
    <row r="11" spans="1:61" ht="12" customHeight="1" x14ac:dyDescent="0.2">
      <c r="A11" s="5"/>
      <c r="B11" s="12"/>
      <c r="C11" s="35" t="str">
        <f>$C$83</f>
        <v>CIFRAS EN:</v>
      </c>
      <c r="D11" s="106" t="s">
        <v>238</v>
      </c>
      <c r="E11" s="10"/>
      <c r="F11" s="14"/>
      <c r="G11" s="10"/>
      <c r="H11" s="14"/>
      <c r="I11" s="10"/>
      <c r="J11" s="10"/>
      <c r="K11" s="40"/>
      <c r="L11" s="17"/>
      <c r="M11" s="10"/>
      <c r="N11" s="12"/>
      <c r="O11" s="20"/>
      <c r="P11" s="44"/>
      <c r="Q11" s="5"/>
      <c r="R11" s="14"/>
      <c r="S11" s="5"/>
      <c r="T11" s="14"/>
      <c r="U11" s="5"/>
      <c r="V11" s="14"/>
      <c r="W11" s="17"/>
      <c r="X11" s="10"/>
      <c r="Y11" s="12"/>
      <c r="Z11" s="19"/>
      <c r="AA11" s="19"/>
      <c r="AB11" s="10"/>
      <c r="AC11" s="19"/>
      <c r="AD11" s="10"/>
      <c r="AE11" s="19"/>
      <c r="AF11" s="10"/>
      <c r="AG11" s="19"/>
      <c r="AH11" s="5"/>
      <c r="AI11" s="17"/>
      <c r="AJ11" s="5"/>
      <c r="AR11" s="5"/>
      <c r="AZ11" s="5"/>
      <c r="BH11" s="5"/>
      <c r="BI11" s="5"/>
    </row>
    <row r="12" spans="1:61" ht="12" customHeight="1" x14ac:dyDescent="0.2">
      <c r="A12" s="5"/>
      <c r="B12" s="12"/>
      <c r="C12" s="41"/>
      <c r="D12" s="160">
        <f>D$84</f>
        <v>0</v>
      </c>
      <c r="E12" s="161"/>
      <c r="F12" s="161"/>
      <c r="G12" s="161"/>
      <c r="H12" s="161"/>
      <c r="I12" s="161"/>
      <c r="J12" s="161"/>
      <c r="K12" s="162"/>
      <c r="L12" s="17"/>
      <c r="M12" s="10"/>
      <c r="N12" s="12"/>
      <c r="O12" s="47" t="s">
        <v>2</v>
      </c>
      <c r="P12" s="50"/>
      <c r="Q12" s="5"/>
      <c r="R12" s="51"/>
      <c r="S12" s="5"/>
      <c r="T12" s="51"/>
      <c r="U12" s="5"/>
      <c r="V12" s="51"/>
      <c r="W12" s="17"/>
      <c r="X12" s="10"/>
      <c r="Y12" s="12"/>
      <c r="Z12" s="126" t="s">
        <v>3</v>
      </c>
      <c r="AA12" s="19"/>
      <c r="AB12" s="10"/>
      <c r="AC12" s="19"/>
      <c r="AD12" s="10"/>
      <c r="AE12" s="19"/>
      <c r="AF12" s="10"/>
      <c r="AG12" s="19"/>
      <c r="AH12" s="5"/>
      <c r="AI12" s="17"/>
      <c r="AJ12" s="5"/>
      <c r="AR12" s="5"/>
      <c r="AZ12" s="5"/>
      <c r="BH12" s="5"/>
      <c r="BI12" s="5"/>
    </row>
    <row r="13" spans="1:61" ht="12" customHeight="1" x14ac:dyDescent="0.2">
      <c r="A13" s="5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7"/>
      <c r="M13" s="10"/>
      <c r="N13" s="12"/>
      <c r="O13" s="55" t="s">
        <v>4</v>
      </c>
      <c r="P13" s="56"/>
      <c r="Q13" s="5"/>
      <c r="R13" s="57">
        <f>IF(F$86=0,0,F$118)</f>
        <v>0</v>
      </c>
      <c r="S13" s="5"/>
      <c r="T13" s="57">
        <f>IF(H$86=0,0,H$118)</f>
        <v>0</v>
      </c>
      <c r="U13" s="5"/>
      <c r="V13" s="57">
        <f>IF(J$86=0,0,J$118)</f>
        <v>0</v>
      </c>
      <c r="W13" s="17"/>
      <c r="X13" s="10"/>
      <c r="Y13" s="12"/>
      <c r="Z13" s="127" t="s">
        <v>5</v>
      </c>
      <c r="AA13" s="251">
        <v>51.97</v>
      </c>
      <c r="AB13" s="10"/>
      <c r="AC13" s="128">
        <v>0.27700000000000002</v>
      </c>
      <c r="AD13" s="183"/>
      <c r="AE13" s="128">
        <v>0.15720000000000001</v>
      </c>
      <c r="AF13" s="183"/>
      <c r="AG13" s="128">
        <v>0.18609999999999999</v>
      </c>
      <c r="AH13" s="5"/>
      <c r="AI13" s="17"/>
      <c r="AJ13" s="5"/>
      <c r="AR13" s="5"/>
      <c r="AZ13" s="5"/>
      <c r="BH13" s="5"/>
      <c r="BI13" s="5"/>
    </row>
    <row r="14" spans="1:61" ht="12" customHeight="1" x14ac:dyDescent="0.2">
      <c r="A14" s="5"/>
      <c r="B14" s="12"/>
      <c r="C14" s="29" t="str">
        <f>$C$86</f>
        <v>FECHA:</v>
      </c>
      <c r="D14" s="163">
        <v>36525</v>
      </c>
      <c r="E14" s="164"/>
      <c r="F14" s="163">
        <v>37256</v>
      </c>
      <c r="G14" s="164"/>
      <c r="H14" s="163">
        <v>37621</v>
      </c>
      <c r="I14" s="164"/>
      <c r="J14" s="163">
        <v>37986</v>
      </c>
      <c r="K14" s="164"/>
      <c r="L14" s="17"/>
      <c r="M14" s="10"/>
      <c r="N14" s="12"/>
      <c r="O14" s="55" t="s">
        <v>6</v>
      </c>
      <c r="P14" s="56"/>
      <c r="Q14" s="5"/>
      <c r="R14" s="62">
        <f>IF(F$86=0,0,F$96)</f>
        <v>0</v>
      </c>
      <c r="S14" s="5"/>
      <c r="T14" s="62">
        <f>IF(H$86=0,0,H$96)</f>
        <v>0</v>
      </c>
      <c r="U14" s="5"/>
      <c r="V14" s="62">
        <f>IF(J$86=0,0,J$96)</f>
        <v>0</v>
      </c>
      <c r="W14" s="17"/>
      <c r="X14" s="10"/>
      <c r="Y14" s="12"/>
      <c r="Z14" s="129" t="s">
        <v>7</v>
      </c>
      <c r="AA14" s="62" t="str">
        <f>IF(D86=0,0,"N.A.")</f>
        <v>N.A.</v>
      </c>
      <c r="AB14" s="10"/>
      <c r="AC14" s="130" t="str">
        <f>IF(F86=0,0,IF(F$92=0,"N.A.",F$92/F$87*12/D$92-1))</f>
        <v>N.A.</v>
      </c>
      <c r="AD14" s="10"/>
      <c r="AE14" s="130" t="str">
        <f>IF(H86=0,0,IF(H$92=0,"N.A.",H$92/H$87*12/F$92-1))</f>
        <v>N.A.</v>
      </c>
      <c r="AF14" s="10"/>
      <c r="AG14" s="130" t="str">
        <f>IF(J86=0,0,IF(J$92=0,"N.A.",J$92/J$87*12/H$92-1))</f>
        <v>N.A.</v>
      </c>
      <c r="AH14" s="5"/>
      <c r="AI14" s="17"/>
      <c r="AJ14" s="5"/>
      <c r="AR14" s="5"/>
      <c r="AZ14" s="5"/>
      <c r="BH14" s="5"/>
      <c r="BI14" s="5"/>
    </row>
    <row r="15" spans="1:61" ht="12" customHeight="1" x14ac:dyDescent="0.2">
      <c r="A15" s="5"/>
      <c r="B15" s="12"/>
      <c r="C15" s="35" t="str">
        <f>$C$87</f>
        <v>MESES:</v>
      </c>
      <c r="D15" s="165">
        <f>D$87</f>
        <v>12</v>
      </c>
      <c r="E15" s="166"/>
      <c r="F15" s="165">
        <f>F$87</f>
        <v>12</v>
      </c>
      <c r="G15" s="166"/>
      <c r="H15" s="165">
        <f>H$87</f>
        <v>12</v>
      </c>
      <c r="I15" s="166"/>
      <c r="J15" s="165">
        <f>J$87</f>
        <v>12</v>
      </c>
      <c r="K15" s="166"/>
      <c r="L15" s="17"/>
      <c r="M15" s="10"/>
      <c r="N15" s="12"/>
      <c r="O15" s="55" t="s">
        <v>8</v>
      </c>
      <c r="P15" s="56"/>
      <c r="Q15" s="5"/>
      <c r="R15" s="62">
        <f>IF(F$86=0,0,R$190)</f>
        <v>0</v>
      </c>
      <c r="S15" s="5"/>
      <c r="T15" s="62">
        <f>IF(H$86=0,0,T$190)</f>
        <v>0</v>
      </c>
      <c r="U15" s="5"/>
      <c r="V15" s="62">
        <f>IF(J$86=0,0,V$190)</f>
        <v>0</v>
      </c>
      <c r="W15" s="17"/>
      <c r="X15" s="10"/>
      <c r="Y15" s="12"/>
      <c r="Z15" s="131" t="s">
        <v>9</v>
      </c>
      <c r="AA15" s="140" t="str">
        <f>IF(D86=0,0,"N.A.")</f>
        <v>N.A.</v>
      </c>
      <c r="AB15" s="10"/>
      <c r="AC15" s="132">
        <f>IF(F86=0,0,IF(F$92=0,0,IF(AC$13=0,"N.A.",(AC$14-AC$13)/(1+AC$13))))</f>
        <v>0</v>
      </c>
      <c r="AD15" s="10"/>
      <c r="AE15" s="132">
        <f>IF(H86=0,0,IF(H$92=0,0,IF(AE$13=0,"N.A.",(AE$14-AE$13)/(1+AE$13))))</f>
        <v>0</v>
      </c>
      <c r="AF15" s="10"/>
      <c r="AG15" s="132">
        <f>IF(J86=0,0,IF(J$92=0,0,IF(AG$13=0,"N.A.",(AG$14-AG$13)/(1+AG$13))))</f>
        <v>0</v>
      </c>
      <c r="AH15" s="5"/>
      <c r="AI15" s="17"/>
      <c r="AJ15" s="5"/>
      <c r="AR15" s="5"/>
      <c r="AZ15" s="5"/>
      <c r="BH15" s="5"/>
      <c r="BI15" s="5"/>
    </row>
    <row r="16" spans="1:61" ht="12" customHeight="1" x14ac:dyDescent="0.2">
      <c r="A16" s="5"/>
      <c r="B16" s="12"/>
      <c r="C16" s="35" t="str">
        <f>$C$88</f>
        <v>AUDITADO:</v>
      </c>
      <c r="D16" s="167" t="str">
        <f>D$88</f>
        <v>SI</v>
      </c>
      <c r="E16" s="166"/>
      <c r="F16" s="167" t="str">
        <f>F$88</f>
        <v>SI</v>
      </c>
      <c r="G16" s="166"/>
      <c r="H16" s="167" t="str">
        <f>H$88</f>
        <v>SI</v>
      </c>
      <c r="I16" s="166"/>
      <c r="J16" s="167" t="str">
        <f>J$88</f>
        <v>NO</v>
      </c>
      <c r="K16" s="166"/>
      <c r="L16" s="17"/>
      <c r="M16" s="10"/>
      <c r="N16" s="12"/>
      <c r="O16" s="47" t="s">
        <v>10</v>
      </c>
      <c r="P16" s="71"/>
      <c r="Q16" s="5"/>
      <c r="R16" s="72">
        <f>SUM(R$13:R$15)</f>
        <v>0</v>
      </c>
      <c r="S16" s="5"/>
      <c r="T16" s="72">
        <f>SUM(T$13:T$15)</f>
        <v>0</v>
      </c>
      <c r="U16" s="5"/>
      <c r="V16" s="72">
        <f>SUM(V$13:V$15)</f>
        <v>0</v>
      </c>
      <c r="W16" s="17"/>
      <c r="X16" s="10"/>
      <c r="Y16" s="12"/>
      <c r="Z16" s="5"/>
      <c r="AA16" s="5"/>
      <c r="AB16" s="5"/>
      <c r="AC16" s="5"/>
      <c r="AD16" s="5"/>
      <c r="AE16" s="5"/>
      <c r="AF16" s="5"/>
      <c r="AG16" s="5"/>
      <c r="AH16" s="5"/>
      <c r="AI16" s="17"/>
      <c r="AJ16" s="5"/>
      <c r="AR16" s="5"/>
      <c r="AZ16" s="5"/>
      <c r="BH16" s="5"/>
      <c r="BI16" s="5"/>
    </row>
    <row r="17" spans="1:61" ht="12" customHeight="1" x14ac:dyDescent="0.25">
      <c r="A17" s="5"/>
      <c r="B17" s="12"/>
      <c r="C17" s="41" t="str">
        <f>$C$89</f>
        <v>SALVEDAD:</v>
      </c>
      <c r="D17" s="168" t="str">
        <f>D$89</f>
        <v>NO</v>
      </c>
      <c r="E17" s="169"/>
      <c r="F17" s="168" t="str">
        <f>F$89</f>
        <v>NO</v>
      </c>
      <c r="G17" s="169"/>
      <c r="H17" s="168" t="str">
        <f>H$89</f>
        <v>NO</v>
      </c>
      <c r="I17" s="169"/>
      <c r="J17" s="168" t="str">
        <f>J$89</f>
        <v>NO</v>
      </c>
      <c r="K17" s="169"/>
      <c r="L17" s="17"/>
      <c r="M17" s="10"/>
      <c r="N17" s="12"/>
      <c r="O17" s="75"/>
      <c r="P17" s="75"/>
      <c r="Q17" s="5"/>
      <c r="R17" s="76"/>
      <c r="S17" s="5"/>
      <c r="T17" s="76"/>
      <c r="U17" s="5"/>
      <c r="V17" s="76"/>
      <c r="W17" s="17"/>
      <c r="X17" s="10"/>
      <c r="Y17" s="12"/>
      <c r="Z17" s="126" t="s">
        <v>11</v>
      </c>
      <c r="AA17" s="19"/>
      <c r="AB17" s="10"/>
      <c r="AC17" s="19"/>
      <c r="AD17" s="10"/>
      <c r="AE17" s="19"/>
      <c r="AF17" s="10"/>
      <c r="AG17" s="19"/>
      <c r="AH17" s="5"/>
      <c r="AI17" s="17"/>
      <c r="AJ17" s="5"/>
      <c r="AR17" s="5"/>
      <c r="AZ17" s="5"/>
      <c r="BH17" s="5"/>
      <c r="BI17" s="5"/>
    </row>
    <row r="18" spans="1:61" ht="12" customHeight="1" x14ac:dyDescent="0.2">
      <c r="A18" s="5"/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7"/>
      <c r="M18" s="10"/>
      <c r="N18" s="12"/>
      <c r="O18" s="77" t="s">
        <v>12</v>
      </c>
      <c r="P18" s="78"/>
      <c r="Q18" s="5"/>
      <c r="R18" s="76"/>
      <c r="S18" s="5"/>
      <c r="T18" s="76"/>
      <c r="U18" s="5"/>
      <c r="V18" s="76"/>
      <c r="W18" s="17"/>
      <c r="X18" s="10"/>
      <c r="Y18" s="12"/>
      <c r="Z18" s="129" t="s">
        <v>13</v>
      </c>
      <c r="AA18" s="137" t="str">
        <f>IF(D86=0,0,IF(D$185=0,"N.A.",D$165/D$185))</f>
        <v>N.A.</v>
      </c>
      <c r="AB18" s="10"/>
      <c r="AC18" s="137" t="str">
        <f>IF(F86=0,0,IF(F$185=0,"N.A.",F$165/F$185))</f>
        <v>N.A.</v>
      </c>
      <c r="AD18" s="10"/>
      <c r="AE18" s="137" t="str">
        <f>IF(H86=0,0,IF(H$185=0,"N.A.",H$165/H$185))</f>
        <v>N.A.</v>
      </c>
      <c r="AF18" s="10"/>
      <c r="AG18" s="137" t="str">
        <f>IF(J86=0,0,IF(J$185=0,"N.A.",J$165/J$185))</f>
        <v>N.A.</v>
      </c>
      <c r="AH18" s="5"/>
      <c r="AI18" s="17"/>
      <c r="AJ18" s="5"/>
      <c r="AR18" s="5"/>
      <c r="AZ18" s="5"/>
      <c r="BH18" s="5"/>
      <c r="BI18" s="5"/>
    </row>
    <row r="19" spans="1:61" ht="12" customHeight="1" x14ac:dyDescent="0.2">
      <c r="A19" s="5"/>
      <c r="B19" s="12"/>
      <c r="C19" s="126" t="s">
        <v>14</v>
      </c>
      <c r="D19" s="79" t="s">
        <v>15</v>
      </c>
      <c r="E19" s="79" t="s">
        <v>16</v>
      </c>
      <c r="F19" s="79" t="s">
        <v>15</v>
      </c>
      <c r="G19" s="79" t="s">
        <v>16</v>
      </c>
      <c r="H19" s="79" t="s">
        <v>15</v>
      </c>
      <c r="I19" s="79" t="s">
        <v>16</v>
      </c>
      <c r="J19" s="79" t="s">
        <v>15</v>
      </c>
      <c r="K19" s="79" t="s">
        <v>16</v>
      </c>
      <c r="L19" s="17"/>
      <c r="M19" s="10"/>
      <c r="N19" s="12"/>
      <c r="O19" s="80" t="str">
        <f>$C$177</f>
        <v>Proveedores</v>
      </c>
      <c r="P19" s="81"/>
      <c r="Q19" s="5"/>
      <c r="R19" s="82">
        <f>IF(F$86=0,0,F$177-D$177-R$166)</f>
        <v>0</v>
      </c>
      <c r="S19" s="5"/>
      <c r="T19" s="82">
        <f>IF(H$86=0,0,H$177-F$177-T$166)</f>
        <v>0</v>
      </c>
      <c r="U19" s="5"/>
      <c r="V19" s="82">
        <f>IF(J$86=0,0,J$177-H$177-V$166)</f>
        <v>0</v>
      </c>
      <c r="W19" s="17"/>
      <c r="X19" s="10"/>
      <c r="Y19" s="12"/>
      <c r="Z19" s="131" t="s">
        <v>17</v>
      </c>
      <c r="AA19" s="143" t="str">
        <f>IF(D86=0,0,IF(D$185=0,"N.A.",(D$165-D$159)/D$185))</f>
        <v>N.A.</v>
      </c>
      <c r="AB19" s="178"/>
      <c r="AC19" s="143" t="str">
        <f>IF(F86=0,0,IF(F$185=0,"N.A.",(F$165-F$159)/F$185))</f>
        <v>N.A.</v>
      </c>
      <c r="AD19" s="178"/>
      <c r="AE19" s="143" t="str">
        <f>IF(H86=0,0,IF(H$185=0,"N.A.",(H$165-H$159)/H$185))</f>
        <v>N.A.</v>
      </c>
      <c r="AF19" s="178"/>
      <c r="AG19" s="143" t="str">
        <f>IF(J86=0,0,IF(J$185=0,"N.A.",(J$165-J$159)/J$185))</f>
        <v>N.A.</v>
      </c>
      <c r="AH19" s="5"/>
      <c r="AI19" s="17"/>
      <c r="AJ19" s="5"/>
      <c r="AR19" s="5"/>
      <c r="AZ19" s="5"/>
      <c r="BH19" s="5"/>
      <c r="BI19" s="5"/>
    </row>
    <row r="20" spans="1:61" ht="12" customHeight="1" x14ac:dyDescent="0.2">
      <c r="A20" s="5"/>
      <c r="B20" s="12"/>
      <c r="C20" s="170" t="str">
        <f>$C$92</f>
        <v>vetas netas</v>
      </c>
      <c r="D20" s="264">
        <f t="shared" ref="D20:K20" si="0">D$92</f>
        <v>0</v>
      </c>
      <c r="E20" s="265">
        <f t="shared" si="0"/>
        <v>0</v>
      </c>
      <c r="F20" s="264">
        <f t="shared" si="0"/>
        <v>0</v>
      </c>
      <c r="G20" s="265">
        <f t="shared" si="0"/>
        <v>0</v>
      </c>
      <c r="H20" s="264">
        <f t="shared" si="0"/>
        <v>0</v>
      </c>
      <c r="I20" s="265">
        <f t="shared" si="0"/>
        <v>0</v>
      </c>
      <c r="J20" s="264">
        <f t="shared" si="0"/>
        <v>0</v>
      </c>
      <c r="K20" s="265">
        <f t="shared" si="0"/>
        <v>0</v>
      </c>
      <c r="L20" s="17"/>
      <c r="M20" s="10"/>
      <c r="N20" s="12"/>
      <c r="O20" s="89" t="str">
        <f>$C$178</f>
        <v>Cuentas por Pagar a Compañías Filiales</v>
      </c>
      <c r="P20" s="81"/>
      <c r="Q20" s="5"/>
      <c r="R20" s="90">
        <f>IF(F$86=0,0,F$178-D$178-R$167)</f>
        <v>0</v>
      </c>
      <c r="S20" s="5"/>
      <c r="T20" s="90">
        <f>IF(H$86=0,0,H$178-F$178-T$167)</f>
        <v>0</v>
      </c>
      <c r="U20" s="5"/>
      <c r="V20" s="90">
        <f>IF(J$86=0,0,J$178-H$178-V$167)</f>
        <v>0</v>
      </c>
      <c r="W20" s="17"/>
      <c r="X20" s="10"/>
      <c r="Y20" s="12"/>
      <c r="Z20" s="5"/>
      <c r="AA20" s="5"/>
      <c r="AB20" s="5"/>
      <c r="AC20" s="5"/>
      <c r="AD20" s="5"/>
      <c r="AE20" s="5"/>
      <c r="AF20" s="5"/>
      <c r="AG20" s="5"/>
      <c r="AH20" s="5"/>
      <c r="AI20" s="17"/>
      <c r="AJ20" s="5"/>
      <c r="AR20" s="5"/>
      <c r="AZ20" s="5"/>
      <c r="BH20" s="5"/>
      <c r="BI20" s="5"/>
    </row>
    <row r="21" spans="1:61" ht="12" customHeight="1" x14ac:dyDescent="0.2">
      <c r="A21" s="5"/>
      <c r="B21" s="12"/>
      <c r="C21" s="171" t="str">
        <f>$C$93</f>
        <v>(-) Costo de Ventas</v>
      </c>
      <c r="D21" s="266">
        <f t="shared" ref="D21:K21" si="1">D$93</f>
        <v>0</v>
      </c>
      <c r="E21" s="267">
        <f t="shared" si="1"/>
        <v>0</v>
      </c>
      <c r="F21" s="266">
        <f t="shared" si="1"/>
        <v>0</v>
      </c>
      <c r="G21" s="267">
        <f t="shared" si="1"/>
        <v>0</v>
      </c>
      <c r="H21" s="266">
        <f t="shared" si="1"/>
        <v>0</v>
      </c>
      <c r="I21" s="267">
        <f t="shared" si="1"/>
        <v>0</v>
      </c>
      <c r="J21" s="266">
        <f t="shared" si="1"/>
        <v>0</v>
      </c>
      <c r="K21" s="267">
        <f t="shared" si="1"/>
        <v>0</v>
      </c>
      <c r="L21" s="17"/>
      <c r="M21" s="10"/>
      <c r="N21" s="12"/>
      <c r="O21" s="89" t="str">
        <f>$C$179</f>
        <v>Gastos y otros Pasivos Acumulados</v>
      </c>
      <c r="P21" s="81"/>
      <c r="Q21" s="5"/>
      <c r="R21" s="90">
        <f>IF(F$86=0,0,F$179-D$179)</f>
        <v>0</v>
      </c>
      <c r="S21" s="5"/>
      <c r="T21" s="90">
        <f>IF(H$86=0,0,H$179-F$179)</f>
        <v>0</v>
      </c>
      <c r="U21" s="5"/>
      <c r="V21" s="90">
        <f>IF(J$86=0,0,J$179-H$179)</f>
        <v>0</v>
      </c>
      <c r="W21" s="17"/>
      <c r="X21" s="10"/>
      <c r="Y21" s="12"/>
      <c r="Z21" s="126" t="s">
        <v>18</v>
      </c>
      <c r="AA21" s="19"/>
      <c r="AB21" s="10"/>
      <c r="AC21" s="19"/>
      <c r="AD21" s="10"/>
      <c r="AE21" s="19"/>
      <c r="AF21" s="10"/>
      <c r="AG21" s="19"/>
      <c r="AH21" s="5"/>
      <c r="AI21" s="17"/>
      <c r="AJ21" s="5"/>
      <c r="AR21" s="5"/>
      <c r="AZ21" s="5"/>
      <c r="BH21" s="5"/>
      <c r="BI21" s="5"/>
    </row>
    <row r="22" spans="1:61" ht="12" customHeight="1" x14ac:dyDescent="0.2">
      <c r="A22" s="5"/>
      <c r="B22" s="12"/>
      <c r="C22" s="192" t="s">
        <v>19</v>
      </c>
      <c r="D22" s="268">
        <f t="shared" ref="D22:K22" si="2">D$94</f>
        <v>0</v>
      </c>
      <c r="E22" s="269">
        <f t="shared" si="2"/>
        <v>0</v>
      </c>
      <c r="F22" s="268">
        <f t="shared" si="2"/>
        <v>0</v>
      </c>
      <c r="G22" s="269">
        <f t="shared" si="2"/>
        <v>0</v>
      </c>
      <c r="H22" s="268">
        <f t="shared" si="2"/>
        <v>0</v>
      </c>
      <c r="I22" s="269">
        <f t="shared" si="2"/>
        <v>0</v>
      </c>
      <c r="J22" s="268">
        <f t="shared" si="2"/>
        <v>0</v>
      </c>
      <c r="K22" s="269">
        <f t="shared" si="2"/>
        <v>0</v>
      </c>
      <c r="L22" s="17"/>
      <c r="M22" s="10"/>
      <c r="N22" s="12"/>
      <c r="O22" s="89" t="str">
        <f>$C$180</f>
        <v>I.S.R. y P.T.U. por Pagar</v>
      </c>
      <c r="P22" s="81"/>
      <c r="Q22" s="5"/>
      <c r="R22" s="90">
        <f>IF(F$86=0,0,F$180-D$180)</f>
        <v>0</v>
      </c>
      <c r="S22" s="5"/>
      <c r="T22" s="90">
        <f>IF(H$86=0,0,H$180-F$180)</f>
        <v>0</v>
      </c>
      <c r="U22" s="5"/>
      <c r="V22" s="90">
        <f>IF(J$86=0,0,J$180-H$180)</f>
        <v>0</v>
      </c>
      <c r="W22" s="17"/>
      <c r="X22" s="10"/>
      <c r="Y22" s="12"/>
      <c r="Z22" s="142" t="s">
        <v>20</v>
      </c>
      <c r="AA22" s="137" t="str">
        <f>IF(D86=0,0,IF(D$208=0,"N.A.",D$195/(D$197+D$208)))</f>
        <v>N.A.</v>
      </c>
      <c r="AB22" s="10"/>
      <c r="AC22" s="137" t="str">
        <f>IF(F86=0,0,IF(F$208=0,"N.A.",F$195/(F$197+F$208)))</f>
        <v>N.A.</v>
      </c>
      <c r="AD22" s="10"/>
      <c r="AE22" s="137" t="str">
        <f>IF(H86=0,0,IF(H$208=0,"N.A.",H$195/(H$197+H$208)))</f>
        <v>N.A.</v>
      </c>
      <c r="AF22" s="10"/>
      <c r="AG22" s="137" t="str">
        <f>IF(J86=0,0,IF(J$208=0,"N.A.",J$195/(J$197+J$208)))</f>
        <v>N.A.</v>
      </c>
      <c r="AH22" s="5"/>
      <c r="AI22" s="17"/>
      <c r="AJ22" s="5"/>
      <c r="AR22" s="5"/>
      <c r="AZ22" s="5"/>
      <c r="BH22" s="5"/>
      <c r="BI22" s="5"/>
    </row>
    <row r="23" spans="1:61" ht="12" customHeight="1" x14ac:dyDescent="0.2">
      <c r="A23" s="5"/>
      <c r="B23" s="12"/>
      <c r="C23" s="171" t="str">
        <f>$C$97</f>
        <v>(-) Gastos de Administración y/o Ventas</v>
      </c>
      <c r="D23" s="266">
        <f t="shared" ref="D23:K23" si="3">D$97</f>
        <v>0</v>
      </c>
      <c r="E23" s="267">
        <f t="shared" si="3"/>
        <v>0</v>
      </c>
      <c r="F23" s="266">
        <f t="shared" si="3"/>
        <v>0</v>
      </c>
      <c r="G23" s="267">
        <f t="shared" si="3"/>
        <v>0</v>
      </c>
      <c r="H23" s="266">
        <f t="shared" si="3"/>
        <v>0</v>
      </c>
      <c r="I23" s="267">
        <f t="shared" si="3"/>
        <v>0</v>
      </c>
      <c r="J23" s="266">
        <f t="shared" si="3"/>
        <v>0</v>
      </c>
      <c r="K23" s="267">
        <f t="shared" si="3"/>
        <v>0</v>
      </c>
      <c r="L23" s="17"/>
      <c r="M23" s="10"/>
      <c r="N23" s="12"/>
      <c r="O23" s="89" t="str">
        <f>$C$182</f>
        <v>Otros Pasivos Circulantes operativos</v>
      </c>
      <c r="P23" s="81"/>
      <c r="Q23" s="5"/>
      <c r="R23" s="90">
        <f>IF(F$86=0,0,F$182-D$182)</f>
        <v>0</v>
      </c>
      <c r="S23" s="5"/>
      <c r="T23" s="90">
        <f>IF(H$86=0,0,H$182-F$182)</f>
        <v>0</v>
      </c>
      <c r="U23" s="5"/>
      <c r="V23" s="90">
        <f>IF(J$86=0,0,J$182-H$182)</f>
        <v>0</v>
      </c>
      <c r="W23" s="17"/>
      <c r="X23" s="10"/>
      <c r="Y23" s="12"/>
      <c r="Z23" s="131" t="s">
        <v>21</v>
      </c>
      <c r="AA23" s="143">
        <f>IF(D86=0,0,IF(D$92=0,0,IF(AB$23=0,"N.A.",(D$92/D$87*12)/(D$176+D$184+D$187))))</f>
        <v>0</v>
      </c>
      <c r="AB23" s="102">
        <f>D176+D184+D187</f>
        <v>0</v>
      </c>
      <c r="AC23" s="143">
        <f>IF(F86=0,0,IF(F$92=0,0,IF(AD$23=0,"N.A.",(F$92/F$87*12)/(F$176+F$184+F$187))))</f>
        <v>0</v>
      </c>
      <c r="AD23" s="102">
        <f>F176+F184+F187</f>
        <v>0</v>
      </c>
      <c r="AE23" s="143">
        <f>IF(H86=0,0,IF(H$92=0,0,IF(AF$23=0,"N.A.",(H$92/H$87*12)/(H$176+H$184+H$187))))</f>
        <v>0</v>
      </c>
      <c r="AF23" s="102">
        <f>H176+H184+H187</f>
        <v>0</v>
      </c>
      <c r="AG23" s="143">
        <f>IF(J86=0,0,IF(J$92=0,0,IF(AH$23=0,"N.A.",(J$92/J$87*12)/(J$176+J$184+J$187))))</f>
        <v>0</v>
      </c>
      <c r="AH23" s="102">
        <f>J176+J184+J187</f>
        <v>0</v>
      </c>
      <c r="AI23" s="17"/>
      <c r="AJ23" s="5"/>
      <c r="AR23" s="5"/>
      <c r="AZ23" s="5"/>
      <c r="BH23" s="5"/>
      <c r="BI23" s="5"/>
    </row>
    <row r="24" spans="1:61" ht="12" customHeight="1" x14ac:dyDescent="0.2">
      <c r="A24" s="5"/>
      <c r="B24" s="12"/>
      <c r="C24" s="172" t="s">
        <v>22</v>
      </c>
      <c r="D24" s="270">
        <f t="shared" ref="D24:K24" si="4">D$101</f>
        <v>0</v>
      </c>
      <c r="E24" s="271">
        <f t="shared" si="4"/>
        <v>0</v>
      </c>
      <c r="F24" s="270">
        <f t="shared" si="4"/>
        <v>0</v>
      </c>
      <c r="G24" s="271">
        <f t="shared" si="4"/>
        <v>0</v>
      </c>
      <c r="H24" s="270">
        <f t="shared" si="4"/>
        <v>0</v>
      </c>
      <c r="I24" s="271">
        <f t="shared" si="4"/>
        <v>0</v>
      </c>
      <c r="J24" s="270">
        <f t="shared" si="4"/>
        <v>0</v>
      </c>
      <c r="K24" s="271">
        <f t="shared" si="4"/>
        <v>0</v>
      </c>
      <c r="L24" s="17"/>
      <c r="M24" s="10"/>
      <c r="N24" s="12"/>
      <c r="O24" s="89" t="str">
        <f>$C$191</f>
        <v>Otros Pasivos Largo Plazo Operativos</v>
      </c>
      <c r="P24" s="81"/>
      <c r="Q24" s="5"/>
      <c r="R24" s="90">
        <f>IF(F$86=0,0,F$191-D$191)</f>
        <v>0</v>
      </c>
      <c r="S24" s="5"/>
      <c r="T24" s="90">
        <f>IF(H$86=0,0,H$191-F$191)</f>
        <v>0</v>
      </c>
      <c r="U24" s="5"/>
      <c r="V24" s="90">
        <f>IF(J$86=0,0,J$191-H$191)</f>
        <v>0</v>
      </c>
      <c r="W24" s="17"/>
      <c r="X24" s="10"/>
      <c r="Y24" s="12"/>
      <c r="Z24" s="134"/>
      <c r="AA24" s="144"/>
      <c r="AB24" s="10"/>
      <c r="AC24" s="144"/>
      <c r="AD24" s="10"/>
      <c r="AE24" s="144"/>
      <c r="AF24" s="102"/>
      <c r="AG24" s="144"/>
      <c r="AH24" s="102"/>
      <c r="AI24" s="17"/>
      <c r="AJ24" s="5"/>
      <c r="AR24" s="5"/>
      <c r="AZ24" s="5"/>
      <c r="BH24" s="5"/>
      <c r="BI24" s="5"/>
    </row>
    <row r="25" spans="1:61" ht="12" customHeight="1" x14ac:dyDescent="0.2">
      <c r="A25" s="5"/>
      <c r="B25" s="12"/>
      <c r="C25" s="171" t="s">
        <v>23</v>
      </c>
      <c r="D25" s="266">
        <f t="shared" ref="D25:K25" si="5">D$107</f>
        <v>0</v>
      </c>
      <c r="E25" s="267">
        <f t="shared" si="5"/>
        <v>0</v>
      </c>
      <c r="F25" s="266">
        <f t="shared" si="5"/>
        <v>0</v>
      </c>
      <c r="G25" s="267">
        <f t="shared" si="5"/>
        <v>0</v>
      </c>
      <c r="H25" s="266">
        <f t="shared" si="5"/>
        <v>0</v>
      </c>
      <c r="I25" s="267">
        <f t="shared" si="5"/>
        <v>0</v>
      </c>
      <c r="J25" s="266">
        <f t="shared" si="5"/>
        <v>0</v>
      </c>
      <c r="K25" s="267">
        <f t="shared" si="5"/>
        <v>0</v>
      </c>
      <c r="L25" s="17"/>
      <c r="M25" s="10"/>
      <c r="N25" s="12"/>
      <c r="O25" s="77" t="s">
        <v>24</v>
      </c>
      <c r="P25" s="78"/>
      <c r="Q25" s="5"/>
      <c r="R25" s="97">
        <f>SUM(R$19:R$24)</f>
        <v>0</v>
      </c>
      <c r="S25" s="5"/>
      <c r="T25" s="97">
        <f>SUM(T$19:T$24)</f>
        <v>0</v>
      </c>
      <c r="U25" s="5"/>
      <c r="V25" s="97">
        <f>SUM(V$19:V$24)</f>
        <v>0</v>
      </c>
      <c r="W25" s="17"/>
      <c r="X25" s="10"/>
      <c r="Y25" s="12"/>
      <c r="Z25" s="126" t="s">
        <v>25</v>
      </c>
      <c r="AA25" s="19"/>
      <c r="AB25" s="10"/>
      <c r="AC25" s="19"/>
      <c r="AD25" s="10"/>
      <c r="AE25" s="19"/>
      <c r="AF25" s="102"/>
      <c r="AG25" s="19"/>
      <c r="AH25" s="102"/>
      <c r="AI25" s="17"/>
      <c r="AJ25" s="5"/>
      <c r="AR25" s="5"/>
      <c r="AZ25" s="5"/>
      <c r="BH25" s="5"/>
      <c r="BI25" s="5"/>
    </row>
    <row r="26" spans="1:61" ht="12" customHeight="1" x14ac:dyDescent="0.2">
      <c r="A26" s="5"/>
      <c r="B26" s="12"/>
      <c r="C26" s="173" t="s">
        <v>4</v>
      </c>
      <c r="D26" s="272">
        <f t="shared" ref="D26:K26" si="6">D$118</f>
        <v>0</v>
      </c>
      <c r="E26" s="273">
        <f t="shared" si="6"/>
        <v>0</v>
      </c>
      <c r="F26" s="272">
        <f t="shared" si="6"/>
        <v>0</v>
      </c>
      <c r="G26" s="273">
        <f t="shared" si="6"/>
        <v>0</v>
      </c>
      <c r="H26" s="272">
        <f t="shared" si="6"/>
        <v>0</v>
      </c>
      <c r="I26" s="273">
        <f t="shared" si="6"/>
        <v>0</v>
      </c>
      <c r="J26" s="272">
        <f t="shared" si="6"/>
        <v>0</v>
      </c>
      <c r="K26" s="273">
        <f t="shared" si="6"/>
        <v>0</v>
      </c>
      <c r="L26" s="17"/>
      <c r="M26" s="10"/>
      <c r="N26" s="12"/>
      <c r="O26" s="99"/>
      <c r="P26" s="53"/>
      <c r="Q26" s="5"/>
      <c r="R26" s="100"/>
      <c r="S26" s="5"/>
      <c r="T26" s="100"/>
      <c r="U26" s="5"/>
      <c r="V26" s="100"/>
      <c r="W26" s="17"/>
      <c r="X26" s="10"/>
      <c r="Y26" s="12"/>
      <c r="Z26" s="129" t="s">
        <v>26</v>
      </c>
      <c r="AA26" s="57">
        <f>IF(D86=0,0,IF(D$92=0,0,D$87*30*D$158/D$92))</f>
        <v>0</v>
      </c>
      <c r="AB26" s="10"/>
      <c r="AC26" s="57">
        <f>IF(F86=0,0,IF(F$92=0,0,F$87*30*F$158/F$92))</f>
        <v>0</v>
      </c>
      <c r="AD26" s="10"/>
      <c r="AE26" s="57">
        <f>IF(H86=0,0,IF(H$92=0,0,H$87*30*H$158/H$92))</f>
        <v>0</v>
      </c>
      <c r="AF26" s="10"/>
      <c r="AG26" s="57">
        <f>IF(J86=0,0,IF(J$92=0,0,J$87*30*J$158/J$92))</f>
        <v>0</v>
      </c>
      <c r="AH26" s="5"/>
      <c r="AI26" s="17"/>
      <c r="AJ26" s="5"/>
      <c r="AR26" s="5"/>
      <c r="AZ26" s="5"/>
      <c r="BH26" s="5"/>
      <c r="BI26" s="5"/>
    </row>
    <row r="27" spans="1:61" ht="12" customHeight="1" x14ac:dyDescent="0.2">
      <c r="A27" s="5"/>
      <c r="B27" s="12"/>
      <c r="C27" s="5"/>
      <c r="D27" s="5"/>
      <c r="E27" s="5"/>
      <c r="F27" s="5"/>
      <c r="G27" s="5"/>
      <c r="H27" s="5"/>
      <c r="I27" s="5"/>
      <c r="J27" s="5"/>
      <c r="K27" s="5"/>
      <c r="L27" s="17"/>
      <c r="M27" s="10"/>
      <c r="N27" s="12"/>
      <c r="O27" s="77" t="s">
        <v>27</v>
      </c>
      <c r="P27" s="78"/>
      <c r="Q27" s="5"/>
      <c r="R27" s="76"/>
      <c r="S27" s="5"/>
      <c r="T27" s="76"/>
      <c r="U27" s="5"/>
      <c r="V27" s="76"/>
      <c r="W27" s="17"/>
      <c r="X27" s="10"/>
      <c r="Y27" s="12"/>
      <c r="Z27" s="129" t="s">
        <v>28</v>
      </c>
      <c r="AA27" s="62">
        <f>IF(D86=0,0,IF(D$92=0,0,IF(D$93=0,0,D$87*30*D$159/D$93)))</f>
        <v>0</v>
      </c>
      <c r="AB27" s="10"/>
      <c r="AC27" s="62">
        <f>IF(F86=0,0,IF(F$92=0,0,IF(F$93=0,0,F$87*30*F$159/F$93)))</f>
        <v>0</v>
      </c>
      <c r="AD27" s="62">
        <f>IF(G$92=0,0,IF(G$93=0,0,G$87*30*G$159/G$93))</f>
        <v>0</v>
      </c>
      <c r="AE27" s="62">
        <f>IF(H86=0,0,IF(H$92=0,0,IF(H$93=0,0,H$87*30*H$159/H$93)))</f>
        <v>0</v>
      </c>
      <c r="AF27" s="62">
        <f>IF(I$92=0,0,IF(I$93=0,0,I$87*30*I$159/I$93))</f>
        <v>0</v>
      </c>
      <c r="AG27" s="62">
        <f>IF(J86=0,0,IF(J$92=0,0,IF(J$93=0,0,J$87*30*J$159/J$93)))</f>
        <v>0</v>
      </c>
      <c r="AH27" s="5"/>
      <c r="AI27" s="17"/>
      <c r="AJ27" s="5"/>
      <c r="AR27" s="5"/>
      <c r="AZ27" s="5"/>
      <c r="BH27" s="5"/>
      <c r="BI27" s="5"/>
    </row>
    <row r="28" spans="1:61" ht="12" customHeight="1" x14ac:dyDescent="0.2">
      <c r="A28" s="5"/>
      <c r="B28" s="12"/>
      <c r="C28" s="126" t="s">
        <v>29</v>
      </c>
      <c r="D28" s="79" t="s">
        <v>15</v>
      </c>
      <c r="E28" s="79" t="s">
        <v>16</v>
      </c>
      <c r="F28" s="79" t="s">
        <v>15</v>
      </c>
      <c r="G28" s="79" t="s">
        <v>16</v>
      </c>
      <c r="H28" s="79" t="s">
        <v>15</v>
      </c>
      <c r="I28" s="79" t="s">
        <v>16</v>
      </c>
      <c r="J28" s="79" t="s">
        <v>15</v>
      </c>
      <c r="K28" s="79" t="s">
        <v>16</v>
      </c>
      <c r="L28" s="17"/>
      <c r="M28" s="10"/>
      <c r="N28" s="12"/>
      <c r="O28" s="80" t="str">
        <f>$C$158</f>
        <v>Clientes</v>
      </c>
      <c r="P28" s="81"/>
      <c r="Q28" s="5"/>
      <c r="R28" s="82">
        <f>IF(F$86=0,0,F$158-D$158+R$163)</f>
        <v>0</v>
      </c>
      <c r="S28" s="222"/>
      <c r="T28" s="82">
        <f>IF(H$86=0,0,H$158-F$158+T$163)</f>
        <v>0</v>
      </c>
      <c r="U28" s="222"/>
      <c r="V28" s="82">
        <f>IF(J$86=0,0,J$158-H$158+V$163)</f>
        <v>0</v>
      </c>
      <c r="W28" s="17"/>
      <c r="X28" s="10"/>
      <c r="Y28" s="12"/>
      <c r="Z28" s="129" t="s">
        <v>30</v>
      </c>
      <c r="AA28" s="62">
        <f>IF(D86=0,0,IF(D$92=0,0,IF(D$93=0,0,D$87*30*D$177/D$93)))</f>
        <v>0</v>
      </c>
      <c r="AB28" s="10"/>
      <c r="AC28" s="62">
        <f>IF(F86=0,0,IF(F$92=0,0,IF(F$93=0,0,F$87*30*F$177/F$93)))</f>
        <v>0</v>
      </c>
      <c r="AD28" s="62">
        <f>IF(G$92=0,0,IF(G$93=0,0,G$87*30*G$177/G$93))</f>
        <v>0</v>
      </c>
      <c r="AE28" s="62">
        <f>IF(H86=0,0,IF(H$92=0,0,IF(H$93=0,0,H$87*30*H$177/H$93)))</f>
        <v>0</v>
      </c>
      <c r="AF28" s="62">
        <f>IF(I$92=0,0,IF(I$93=0,0,I$87*30*I$177/I$93))</f>
        <v>0</v>
      </c>
      <c r="AG28" s="62">
        <f>IF(J86=0,0,IF(J$92=0,0,IF(J$93=0,0,J$87*30*J$177/J$93)))</f>
        <v>0</v>
      </c>
      <c r="AH28" s="5"/>
      <c r="AI28" s="17"/>
      <c r="AJ28" s="5"/>
      <c r="AR28" s="5"/>
      <c r="AZ28" s="5"/>
      <c r="BH28" s="5"/>
      <c r="BI28" s="5"/>
    </row>
    <row r="29" spans="1:61" ht="12" customHeight="1" x14ac:dyDescent="0.2">
      <c r="A29" s="5"/>
      <c r="B29" s="12"/>
      <c r="C29" s="170" t="str">
        <f t="shared" ref="C29:K29" si="7">C$157</f>
        <v>Efectivo</v>
      </c>
      <c r="D29" s="264">
        <f t="shared" si="7"/>
        <v>0</v>
      </c>
      <c r="E29" s="265">
        <f t="shared" si="7"/>
        <v>0</v>
      </c>
      <c r="F29" s="264">
        <f t="shared" si="7"/>
        <v>0</v>
      </c>
      <c r="G29" s="265">
        <f t="shared" si="7"/>
        <v>0</v>
      </c>
      <c r="H29" s="264">
        <f t="shared" si="7"/>
        <v>0</v>
      </c>
      <c r="I29" s="265">
        <f t="shared" si="7"/>
        <v>0</v>
      </c>
      <c r="J29" s="264">
        <f t="shared" si="7"/>
        <v>0</v>
      </c>
      <c r="K29" s="265">
        <f t="shared" si="7"/>
        <v>0</v>
      </c>
      <c r="L29" s="17"/>
      <c r="M29" s="10"/>
      <c r="N29" s="12"/>
      <c r="O29" s="80" t="str">
        <f>$C$159</f>
        <v>Almacen</v>
      </c>
      <c r="P29" s="81"/>
      <c r="Q29" s="5"/>
      <c r="R29" s="90">
        <f>IF(F$86=0,0,R$86-R$89)</f>
        <v>0</v>
      </c>
      <c r="S29" s="5"/>
      <c r="T29" s="90">
        <f>IF(H$86=0,0,T$86-T$89)</f>
        <v>0</v>
      </c>
      <c r="U29" s="5"/>
      <c r="V29" s="90">
        <f>IF(J$86=0,0,V$86-V$89)</f>
        <v>0</v>
      </c>
      <c r="W29" s="17"/>
      <c r="X29" s="10"/>
      <c r="Y29" s="12"/>
      <c r="Z29" s="129" t="s">
        <v>31</v>
      </c>
      <c r="AA29" s="62">
        <f>IF(D86=0,0,IF(D$92=0,0,(AA$26+AA$27-AA$28)))</f>
        <v>0</v>
      </c>
      <c r="AB29" s="10"/>
      <c r="AC29" s="62">
        <f>IF(F86=0,0,IF(F$92=0,0,(AC$26+AC$27-AC$28)))</f>
        <v>0</v>
      </c>
      <c r="AD29" s="10"/>
      <c r="AE29" s="62">
        <f>IF(H86=0,0,IF(H$92=0,0,(AE$26+AE$27-AE$28)))</f>
        <v>0</v>
      </c>
      <c r="AF29" s="10"/>
      <c r="AG29" s="62">
        <f>IF(J86=0,0,IF(J$92=0,0,(AG$26+AG$27-AG$28)))</f>
        <v>0</v>
      </c>
      <c r="AH29" s="5"/>
      <c r="AI29" s="17"/>
      <c r="AJ29" s="5"/>
      <c r="AR29" s="5"/>
      <c r="AZ29" s="5"/>
      <c r="BH29" s="5"/>
      <c r="BI29" s="5"/>
    </row>
    <row r="30" spans="1:61" ht="12" customHeight="1" x14ac:dyDescent="0.2">
      <c r="A30" s="5"/>
      <c r="B30" s="12"/>
      <c r="C30" s="171" t="str">
        <f t="shared" ref="C30:K30" si="8">C$158</f>
        <v>Clientes</v>
      </c>
      <c r="D30" s="266">
        <f t="shared" si="8"/>
        <v>0</v>
      </c>
      <c r="E30" s="267">
        <f t="shared" si="8"/>
        <v>0</v>
      </c>
      <c r="F30" s="266">
        <f t="shared" si="8"/>
        <v>0</v>
      </c>
      <c r="G30" s="267">
        <f t="shared" si="8"/>
        <v>0</v>
      </c>
      <c r="H30" s="266">
        <f t="shared" si="8"/>
        <v>0</v>
      </c>
      <c r="I30" s="267">
        <f t="shared" si="8"/>
        <v>0</v>
      </c>
      <c r="J30" s="266">
        <f t="shared" si="8"/>
        <v>0</v>
      </c>
      <c r="K30" s="267">
        <f t="shared" si="8"/>
        <v>0</v>
      </c>
      <c r="L30" s="17"/>
      <c r="M30" s="10"/>
      <c r="N30" s="12"/>
      <c r="O30" s="89" t="str">
        <f>$C$160</f>
        <v>Cuentas por Cobrar a Compañías Filiales</v>
      </c>
      <c r="P30" s="81"/>
      <c r="Q30" s="5"/>
      <c r="R30" s="90">
        <f>IF(F$86=0,0,F$160-D$160+R$164)</f>
        <v>0</v>
      </c>
      <c r="S30" s="5"/>
      <c r="T30" s="90">
        <f>IF(H$86=0,0,H$160-F$160+T$164)</f>
        <v>0</v>
      </c>
      <c r="U30" s="5"/>
      <c r="V30" s="90">
        <f>IF(J$86=0,0,J$160-H$160+V$164)</f>
        <v>0</v>
      </c>
      <c r="W30" s="17"/>
      <c r="X30" s="10"/>
      <c r="Y30" s="12"/>
      <c r="Z30" s="131" t="s">
        <v>32</v>
      </c>
      <c r="AA30" s="143">
        <f>IF(D86=0,0,IF(D$92=0,0,IF(D$174=0,"N.A.",D$92/D$87*12/D$174)))</f>
        <v>0</v>
      </c>
      <c r="AB30" s="10"/>
      <c r="AC30" s="143">
        <f>IF(F86=0,0,IF(F$92=0,0,IF(F$174=0,"N.A.",F$92/F$87*12/F$174)))</f>
        <v>0</v>
      </c>
      <c r="AD30" s="10"/>
      <c r="AE30" s="143">
        <f>IF(H86=0,0,IF(H$92=0,0,IF(H$174=0,"N.A.",H$92/H$87*12/H$174)))</f>
        <v>0</v>
      </c>
      <c r="AF30" s="10"/>
      <c r="AG30" s="143">
        <f>IF(J86=0,0,IF(J$92=0,0,IF(J$174=0,"N.A.",J$92/J$87*12/J$174)))</f>
        <v>0</v>
      </c>
      <c r="AH30" s="5"/>
      <c r="AI30" s="17"/>
      <c r="AJ30" s="5"/>
      <c r="AR30" s="5"/>
      <c r="AZ30" s="5"/>
      <c r="BH30" s="5"/>
      <c r="BI30" s="5"/>
    </row>
    <row r="31" spans="1:61" ht="12" customHeight="1" x14ac:dyDescent="0.2">
      <c r="A31" s="5"/>
      <c r="B31" s="12"/>
      <c r="C31" s="171" t="str">
        <f t="shared" ref="C31:K31" si="9">C$159</f>
        <v>Almacen</v>
      </c>
      <c r="D31" s="266">
        <f t="shared" si="9"/>
        <v>0</v>
      </c>
      <c r="E31" s="267">
        <f t="shared" si="9"/>
        <v>0</v>
      </c>
      <c r="F31" s="266">
        <f t="shared" si="9"/>
        <v>0</v>
      </c>
      <c r="G31" s="267">
        <f t="shared" si="9"/>
        <v>0</v>
      </c>
      <c r="H31" s="266">
        <f t="shared" si="9"/>
        <v>0</v>
      </c>
      <c r="I31" s="267">
        <f t="shared" si="9"/>
        <v>0</v>
      </c>
      <c r="J31" s="266">
        <f t="shared" si="9"/>
        <v>0</v>
      </c>
      <c r="K31" s="267">
        <f t="shared" si="9"/>
        <v>0</v>
      </c>
      <c r="L31" s="17"/>
      <c r="M31" s="10"/>
      <c r="N31" s="12"/>
      <c r="O31" s="89" t="str">
        <f>$C$161</f>
        <v>Pagos e Impuestos Anticipados</v>
      </c>
      <c r="P31" s="81"/>
      <c r="Q31" s="5"/>
      <c r="R31" s="90">
        <f>IF(F$86=0,0,F$161-D$161)</f>
        <v>0</v>
      </c>
      <c r="S31" s="5"/>
      <c r="T31" s="90">
        <f>IF(H$86=0,0,H$161-F$161)</f>
        <v>0</v>
      </c>
      <c r="U31" s="5"/>
      <c r="V31" s="90">
        <f>IF(J$86=0,0,J$161-H$161)</f>
        <v>0</v>
      </c>
      <c r="W31" s="17"/>
      <c r="X31" s="10"/>
      <c r="Y31" s="12"/>
      <c r="Z31" s="134"/>
      <c r="AA31" s="144"/>
      <c r="AB31" s="10"/>
      <c r="AC31" s="144"/>
      <c r="AD31" s="10"/>
      <c r="AE31" s="144"/>
      <c r="AF31" s="10"/>
      <c r="AG31" s="144"/>
      <c r="AH31" s="5"/>
      <c r="AI31" s="17"/>
      <c r="AJ31" s="5"/>
      <c r="AR31" s="5"/>
      <c r="AZ31" s="5"/>
      <c r="BH31" s="5"/>
      <c r="BI31" s="5"/>
    </row>
    <row r="32" spans="1:61" ht="12" customHeight="1" x14ac:dyDescent="0.2">
      <c r="A32" s="5"/>
      <c r="B32" s="12"/>
      <c r="C32" s="171" t="s">
        <v>33</v>
      </c>
      <c r="D32" s="266">
        <f t="shared" ref="D32:K32" si="10">SUM(D$160:D$164)</f>
        <v>0</v>
      </c>
      <c r="E32" s="267">
        <f t="shared" si="10"/>
        <v>0</v>
      </c>
      <c r="F32" s="266">
        <f t="shared" si="10"/>
        <v>0</v>
      </c>
      <c r="G32" s="267">
        <f t="shared" si="10"/>
        <v>0</v>
      </c>
      <c r="H32" s="266">
        <f>SUM(H$160:H$164)</f>
        <v>0</v>
      </c>
      <c r="I32" s="267">
        <f t="shared" si="10"/>
        <v>0</v>
      </c>
      <c r="J32" s="266">
        <f>SUM(J$160:J$164)</f>
        <v>0</v>
      </c>
      <c r="K32" s="267">
        <f t="shared" si="10"/>
        <v>0</v>
      </c>
      <c r="L32" s="17"/>
      <c r="M32" s="10"/>
      <c r="N32" s="12"/>
      <c r="O32" s="89" t="str">
        <f>$C$163</f>
        <v>Otros Activos Circulantes  Operativos</v>
      </c>
      <c r="P32" s="81"/>
      <c r="Q32" s="5"/>
      <c r="R32" s="90">
        <f>IF(F$86=0,0,F$163-D$163)</f>
        <v>0</v>
      </c>
      <c r="S32" s="5"/>
      <c r="T32" s="90">
        <f>IF(H$86=0,0,H$163-F$163)</f>
        <v>0</v>
      </c>
      <c r="U32" s="5"/>
      <c r="V32" s="90">
        <f>IF(J$86=0,0,J$163-H$163)</f>
        <v>0</v>
      </c>
      <c r="W32" s="17"/>
      <c r="X32" s="10"/>
      <c r="Y32" s="12"/>
      <c r="Z32" s="126" t="s">
        <v>34</v>
      </c>
      <c r="AA32" s="19"/>
      <c r="AB32" s="10"/>
      <c r="AC32" s="19"/>
      <c r="AD32" s="10"/>
      <c r="AE32" s="19"/>
      <c r="AF32" s="10"/>
      <c r="AG32" s="19"/>
      <c r="AH32" s="5"/>
      <c r="AI32" s="17"/>
      <c r="AJ32" s="5"/>
      <c r="AR32" s="5"/>
      <c r="AZ32" s="5"/>
      <c r="BH32" s="5"/>
      <c r="BI32" s="5"/>
    </row>
    <row r="33" spans="1:61" ht="12" customHeight="1" x14ac:dyDescent="0.2">
      <c r="A33" s="5"/>
      <c r="B33" s="12"/>
      <c r="C33" s="172" t="str">
        <f t="shared" ref="C33:K33" si="11">C$165</f>
        <v>ACTIVO CIRCULANTE</v>
      </c>
      <c r="D33" s="270">
        <f t="shared" si="11"/>
        <v>0</v>
      </c>
      <c r="E33" s="271">
        <f t="shared" si="11"/>
        <v>0</v>
      </c>
      <c r="F33" s="270">
        <f t="shared" si="11"/>
        <v>0</v>
      </c>
      <c r="G33" s="271">
        <f t="shared" si="11"/>
        <v>0</v>
      </c>
      <c r="H33" s="270">
        <f t="shared" si="11"/>
        <v>0</v>
      </c>
      <c r="I33" s="271">
        <f t="shared" si="11"/>
        <v>0</v>
      </c>
      <c r="J33" s="270">
        <f t="shared" si="11"/>
        <v>0</v>
      </c>
      <c r="K33" s="271">
        <f t="shared" si="11"/>
        <v>0</v>
      </c>
      <c r="L33" s="17"/>
      <c r="M33" s="10"/>
      <c r="N33" s="12"/>
      <c r="O33" s="77" t="s">
        <v>35</v>
      </c>
      <c r="P33" s="78"/>
      <c r="Q33" s="5"/>
      <c r="R33" s="97">
        <f>SUM(R$28:R$32)</f>
        <v>0</v>
      </c>
      <c r="S33" s="5"/>
      <c r="T33" s="97">
        <f>SUM(T$28:T$32)</f>
        <v>0</v>
      </c>
      <c r="U33" s="5"/>
      <c r="V33" s="97">
        <f>SUM(V$28:V$32)</f>
        <v>0</v>
      </c>
      <c r="W33" s="17"/>
      <c r="X33" s="10"/>
      <c r="Y33" s="12"/>
      <c r="Z33" s="129" t="s">
        <v>36</v>
      </c>
      <c r="AA33" s="149">
        <f>IF(D86=0,0,E$101/100)</f>
        <v>0</v>
      </c>
      <c r="AB33" s="10"/>
      <c r="AC33" s="149">
        <f>IF(F86=0,0,G$101/100)</f>
        <v>0</v>
      </c>
      <c r="AD33" s="10"/>
      <c r="AE33" s="149">
        <f>IF(H86=0,0,I$101/100)</f>
        <v>0</v>
      </c>
      <c r="AF33" s="10"/>
      <c r="AG33" s="149">
        <f>IF(J86=0,0,K$101/100)</f>
        <v>0</v>
      </c>
      <c r="AH33" s="5"/>
      <c r="AI33" s="17"/>
      <c r="AJ33" s="5"/>
      <c r="AR33" s="5"/>
      <c r="AZ33" s="5"/>
      <c r="BH33" s="5"/>
      <c r="BI33" s="5"/>
    </row>
    <row r="34" spans="1:61" ht="12" customHeight="1" x14ac:dyDescent="0.2">
      <c r="A34" s="5"/>
      <c r="B34" s="12"/>
      <c r="C34" s="171" t="str">
        <f t="shared" ref="C34:K34" si="12">C$167</f>
        <v>Inmuebles, maquinaria y equipo</v>
      </c>
      <c r="D34" s="266">
        <f t="shared" si="12"/>
        <v>0</v>
      </c>
      <c r="E34" s="267">
        <f t="shared" si="12"/>
        <v>0</v>
      </c>
      <c r="F34" s="266">
        <f t="shared" si="12"/>
        <v>0</v>
      </c>
      <c r="G34" s="267">
        <f t="shared" si="12"/>
        <v>0</v>
      </c>
      <c r="H34" s="266">
        <f t="shared" si="12"/>
        <v>0</v>
      </c>
      <c r="I34" s="267">
        <f t="shared" si="12"/>
        <v>0</v>
      </c>
      <c r="J34" s="266">
        <f t="shared" si="12"/>
        <v>0</v>
      </c>
      <c r="K34" s="267">
        <f t="shared" si="12"/>
        <v>0</v>
      </c>
      <c r="L34" s="17"/>
      <c r="M34" s="10"/>
      <c r="N34" s="12"/>
      <c r="O34" s="99"/>
      <c r="P34" s="53"/>
      <c r="Q34" s="5"/>
      <c r="R34" s="100"/>
      <c r="S34" s="5"/>
      <c r="T34" s="100"/>
      <c r="U34" s="5"/>
      <c r="V34" s="100"/>
      <c r="W34" s="17"/>
      <c r="X34" s="10"/>
      <c r="Y34" s="12"/>
      <c r="Z34" s="129" t="s">
        <v>37</v>
      </c>
      <c r="AA34" s="130">
        <f>IF(D86=0,0,E$118/100)</f>
        <v>0</v>
      </c>
      <c r="AB34" s="10"/>
      <c r="AC34" s="130">
        <f>IF(F86=0,0,G$118/100)</f>
        <v>0</v>
      </c>
      <c r="AD34" s="10"/>
      <c r="AE34" s="130">
        <f>IF(H86=0,0,I$118/100)</f>
        <v>0</v>
      </c>
      <c r="AF34" s="10"/>
      <c r="AG34" s="130">
        <f>IF(J86=0,0,K$118/100)</f>
        <v>0</v>
      </c>
      <c r="AH34" s="5"/>
      <c r="AI34" s="17"/>
      <c r="AJ34" s="5"/>
      <c r="AR34" s="5"/>
      <c r="AZ34" s="5"/>
      <c r="BH34" s="5"/>
      <c r="BI34" s="5"/>
    </row>
    <row r="35" spans="1:61" ht="12" customHeight="1" x14ac:dyDescent="0.2">
      <c r="A35" s="5"/>
      <c r="B35" s="12"/>
      <c r="C35" s="171" t="str">
        <f t="shared" ref="C35:K35" si="13">C$168</f>
        <v>Inversiones en subsidiarias y asociadas</v>
      </c>
      <c r="D35" s="266">
        <f t="shared" si="13"/>
        <v>0</v>
      </c>
      <c r="E35" s="267">
        <f t="shared" si="13"/>
        <v>0</v>
      </c>
      <c r="F35" s="266">
        <f t="shared" si="13"/>
        <v>0</v>
      </c>
      <c r="G35" s="267">
        <f t="shared" si="13"/>
        <v>0</v>
      </c>
      <c r="H35" s="266">
        <f t="shared" si="13"/>
        <v>0</v>
      </c>
      <c r="I35" s="267">
        <f t="shared" si="13"/>
        <v>0</v>
      </c>
      <c r="J35" s="266">
        <f t="shared" si="13"/>
        <v>0</v>
      </c>
      <c r="K35" s="267">
        <f t="shared" si="13"/>
        <v>0</v>
      </c>
      <c r="L35" s="17"/>
      <c r="M35" s="10"/>
      <c r="N35" s="12"/>
      <c r="O35" s="77" t="s">
        <v>38</v>
      </c>
      <c r="P35" s="78"/>
      <c r="Q35" s="5"/>
      <c r="R35" s="97">
        <f>R$16+R$25-R$33</f>
        <v>0</v>
      </c>
      <c r="S35" s="5"/>
      <c r="T35" s="97">
        <f>T$16+T$25-T$33</f>
        <v>0</v>
      </c>
      <c r="U35" s="5"/>
      <c r="V35" s="97">
        <f>V$16+V$25-V$33</f>
        <v>0</v>
      </c>
      <c r="W35" s="17"/>
      <c r="X35" s="10"/>
      <c r="Y35" s="12"/>
      <c r="Z35" s="129" t="s">
        <v>39</v>
      </c>
      <c r="AA35" s="130" t="str">
        <f>IF(D86=0,0,IF(D$208=0,"N.A.",D$118/D$87*12/(D$197+D$208)))</f>
        <v>N.A.</v>
      </c>
      <c r="AB35" s="10"/>
      <c r="AC35" s="130" t="str">
        <f>IF(F86=0,0,IF(F$208=0,"N.A.",F$118/F$87*12/(F$197+F$208)))</f>
        <v>N.A.</v>
      </c>
      <c r="AD35" s="10"/>
      <c r="AE35" s="130" t="str">
        <f>IF(H86=0,0,IF(H$208=0,"N.A.",H$118/H$87*12/(H$197+H$208)))</f>
        <v>N.A.</v>
      </c>
      <c r="AF35" s="10"/>
      <c r="AG35" s="130" t="str">
        <f>IF(J86=0,0,IF(J$208=0,"N.A.",J$118/J$87*12/(J$197+J$208)))</f>
        <v>N.A.</v>
      </c>
      <c r="AH35" s="5"/>
      <c r="AI35" s="17"/>
      <c r="AJ35" s="5"/>
      <c r="AR35" s="5"/>
      <c r="AZ35" s="5"/>
      <c r="BH35" s="5"/>
      <c r="BI35" s="5"/>
    </row>
    <row r="36" spans="1:61" ht="12" customHeight="1" x14ac:dyDescent="0.2">
      <c r="A36" s="5"/>
      <c r="B36" s="12"/>
      <c r="C36" s="171" t="s">
        <v>40</v>
      </c>
      <c r="D36" s="266">
        <f t="shared" ref="D36:K36" si="14">SUM(D$169:D$171)</f>
        <v>0</v>
      </c>
      <c r="E36" s="267">
        <f t="shared" si="14"/>
        <v>0</v>
      </c>
      <c r="F36" s="266">
        <f t="shared" si="14"/>
        <v>0</v>
      </c>
      <c r="G36" s="267">
        <f t="shared" si="14"/>
        <v>0</v>
      </c>
      <c r="H36" s="266">
        <f t="shared" si="14"/>
        <v>0</v>
      </c>
      <c r="I36" s="267">
        <f t="shared" si="14"/>
        <v>0</v>
      </c>
      <c r="J36" s="266">
        <f t="shared" si="14"/>
        <v>0</v>
      </c>
      <c r="K36" s="267">
        <f t="shared" si="14"/>
        <v>0</v>
      </c>
      <c r="L36" s="17"/>
      <c r="M36" s="10"/>
      <c r="N36" s="12"/>
      <c r="O36" s="5"/>
      <c r="P36" s="5"/>
      <c r="Q36" s="5"/>
      <c r="R36" s="5"/>
      <c r="S36" s="5"/>
      <c r="T36" s="5"/>
      <c r="U36" s="5"/>
      <c r="V36" s="5"/>
      <c r="W36" s="17"/>
      <c r="X36" s="10"/>
      <c r="Y36" s="12"/>
      <c r="Z36" s="131" t="s">
        <v>41</v>
      </c>
      <c r="AA36" s="132" t="str">
        <f>IF(D86=0,0,IF(D$174=0,"N.A.",D$118/D$87*12/D$174))</f>
        <v>N.A.</v>
      </c>
      <c r="AB36" s="10"/>
      <c r="AC36" s="132" t="str">
        <f>IF(F86=0,0,IF(F$174=0,"N.A.",F$118/F$87*12/F$174))</f>
        <v>N.A.</v>
      </c>
      <c r="AD36" s="10"/>
      <c r="AE36" s="132" t="str">
        <f>IF(H86=0,0,IF(H$174=0,"N.A.",H$118/H$87*12/H$174))</f>
        <v>N.A.</v>
      </c>
      <c r="AF36" s="10"/>
      <c r="AG36" s="132" t="str">
        <f>IF(J86=0,0,IF(J$174=0,"N.A.",J$118/J$87*12/J$174))</f>
        <v>N.A.</v>
      </c>
      <c r="AH36" s="5"/>
      <c r="AI36" s="17"/>
      <c r="AJ36" s="5"/>
      <c r="AR36" s="5"/>
      <c r="AZ36" s="5"/>
      <c r="BH36" s="5"/>
      <c r="BI36" s="5"/>
    </row>
    <row r="37" spans="1:61" ht="12" customHeight="1" x14ac:dyDescent="0.2">
      <c r="A37" s="5"/>
      <c r="B37" s="12"/>
      <c r="C37" s="172" t="str">
        <f t="shared" ref="C37:K37" si="15">C$174</f>
        <v>TOTAL ACTIVO</v>
      </c>
      <c r="D37" s="270">
        <f t="shared" si="15"/>
        <v>0</v>
      </c>
      <c r="E37" s="271">
        <f t="shared" si="15"/>
        <v>0</v>
      </c>
      <c r="F37" s="270">
        <f t="shared" si="15"/>
        <v>0</v>
      </c>
      <c r="G37" s="271">
        <f t="shared" si="15"/>
        <v>0</v>
      </c>
      <c r="H37" s="270">
        <f t="shared" si="15"/>
        <v>0</v>
      </c>
      <c r="I37" s="271">
        <f t="shared" si="15"/>
        <v>0</v>
      </c>
      <c r="J37" s="270">
        <f t="shared" si="15"/>
        <v>0</v>
      </c>
      <c r="K37" s="271">
        <f t="shared" si="15"/>
        <v>0</v>
      </c>
      <c r="L37" s="17"/>
      <c r="M37" s="10"/>
      <c r="N37" s="12"/>
      <c r="O37" s="77" t="s">
        <v>42</v>
      </c>
      <c r="P37" s="78"/>
      <c r="Q37" s="223"/>
      <c r="R37" s="97">
        <f>IF(F$86=0,0,R$179)</f>
        <v>0</v>
      </c>
      <c r="S37" s="223"/>
      <c r="T37" s="97">
        <f>IF(H$86=0,0,T$179)</f>
        <v>0</v>
      </c>
      <c r="U37" s="223"/>
      <c r="V37" s="97">
        <f>IF(J$86=0,0,V$179)</f>
        <v>0</v>
      </c>
      <c r="W37" s="17"/>
      <c r="X37" s="10"/>
      <c r="Y37" s="12"/>
      <c r="Z37" s="10"/>
      <c r="AA37" s="10"/>
      <c r="AB37" s="10"/>
      <c r="AC37" s="10"/>
      <c r="AD37" s="10"/>
      <c r="AE37" s="10"/>
      <c r="AF37" s="10"/>
      <c r="AG37" s="10"/>
      <c r="AH37" s="5"/>
      <c r="AI37" s="17"/>
      <c r="AJ37" s="5"/>
      <c r="AR37" s="5"/>
      <c r="AZ37" s="5"/>
      <c r="BH37" s="5"/>
      <c r="BI37" s="5"/>
    </row>
    <row r="38" spans="1:61" ht="12" customHeight="1" x14ac:dyDescent="0.2">
      <c r="A38" s="5"/>
      <c r="B38" s="12"/>
      <c r="C38" s="217"/>
      <c r="D38" s="274"/>
      <c r="E38" s="274"/>
      <c r="F38" s="274"/>
      <c r="G38" s="274"/>
      <c r="H38" s="274"/>
      <c r="I38" s="274"/>
      <c r="J38" s="274"/>
      <c r="K38" s="274"/>
      <c r="L38" s="17"/>
      <c r="M38" s="10"/>
      <c r="N38" s="12"/>
      <c r="O38" s="5"/>
      <c r="P38" s="5"/>
      <c r="Q38" s="5"/>
      <c r="R38" s="5"/>
      <c r="S38" s="5"/>
      <c r="T38" s="5"/>
      <c r="U38" s="5"/>
      <c r="V38" s="5"/>
      <c r="W38" s="17"/>
      <c r="X38" s="10"/>
      <c r="Y38" s="12"/>
      <c r="Z38" s="126" t="s">
        <v>43</v>
      </c>
      <c r="AA38" s="19"/>
      <c r="AB38" s="10"/>
      <c r="AC38" s="19"/>
      <c r="AD38" s="10"/>
      <c r="AE38" s="19"/>
      <c r="AF38" s="10"/>
      <c r="AG38" s="19"/>
      <c r="AH38" s="5"/>
      <c r="AI38" s="17"/>
      <c r="AJ38" s="5"/>
      <c r="AR38" s="5"/>
      <c r="AZ38" s="5"/>
      <c r="BH38" s="5"/>
      <c r="BI38" s="5"/>
    </row>
    <row r="39" spans="1:61" ht="12" customHeight="1" x14ac:dyDescent="0.2">
      <c r="A39" s="5"/>
      <c r="B39" s="12"/>
      <c r="C39" s="171" t="str">
        <f t="shared" ref="C39:K39" si="16">C$176</f>
        <v>Bancos Corto Plazo</v>
      </c>
      <c r="D39" s="266">
        <f t="shared" si="16"/>
        <v>0</v>
      </c>
      <c r="E39" s="267">
        <f t="shared" si="16"/>
        <v>0</v>
      </c>
      <c r="F39" s="266">
        <f t="shared" si="16"/>
        <v>0</v>
      </c>
      <c r="G39" s="267">
        <f t="shared" si="16"/>
        <v>0</v>
      </c>
      <c r="H39" s="266">
        <f t="shared" si="16"/>
        <v>0</v>
      </c>
      <c r="I39" s="267">
        <f t="shared" si="16"/>
        <v>0</v>
      </c>
      <c r="J39" s="266">
        <f t="shared" si="16"/>
        <v>0</v>
      </c>
      <c r="K39" s="267">
        <f t="shared" si="16"/>
        <v>0</v>
      </c>
      <c r="L39" s="17"/>
      <c r="M39" s="10"/>
      <c r="N39" s="12"/>
      <c r="O39" s="77" t="s">
        <v>44</v>
      </c>
      <c r="P39" s="78"/>
      <c r="Q39" s="5"/>
      <c r="R39" s="76"/>
      <c r="S39" s="5"/>
      <c r="T39" s="76"/>
      <c r="U39" s="5"/>
      <c r="V39" s="76"/>
      <c r="W39" s="17"/>
      <c r="X39" s="10"/>
      <c r="Y39" s="12"/>
      <c r="Z39" s="129" t="s">
        <v>45</v>
      </c>
      <c r="AA39" s="137" t="str">
        <f>IF(D86=0,0,IF(D$105=0,"N.A.",D$101/D$105))</f>
        <v>N.A.</v>
      </c>
      <c r="AC39" s="137" t="str">
        <f>IF(F86=0,0,IF(F$105=0,"N.A.",F$101/F$105))</f>
        <v>N.A.</v>
      </c>
      <c r="AD39" s="10"/>
      <c r="AE39" s="137" t="str">
        <f>IF(H86=0,0,IF(H$105=0,"N.A.",H$101/H$105))</f>
        <v>N.A.</v>
      </c>
      <c r="AF39" s="10"/>
      <c r="AG39" s="137" t="str">
        <f>IF(J86=0,0,IF(J$105=0,"N.A.",J$101/J$105))</f>
        <v>N.A.</v>
      </c>
      <c r="AH39" s="5"/>
      <c r="AI39" s="17"/>
      <c r="AJ39" s="5"/>
      <c r="AR39" s="5"/>
      <c r="AZ39" s="5"/>
      <c r="BH39" s="5"/>
      <c r="BI39" s="5"/>
    </row>
    <row r="40" spans="1:61" ht="12" customHeight="1" x14ac:dyDescent="0.2">
      <c r="A40" s="5"/>
      <c r="B40" s="12"/>
      <c r="C40" s="171" t="str">
        <f t="shared" ref="C40:K40" si="17">C$177</f>
        <v>Proveedores</v>
      </c>
      <c r="D40" s="266">
        <f t="shared" si="17"/>
        <v>0</v>
      </c>
      <c r="E40" s="267">
        <f t="shared" si="17"/>
        <v>0</v>
      </c>
      <c r="F40" s="266">
        <f t="shared" si="17"/>
        <v>0</v>
      </c>
      <c r="G40" s="267">
        <f t="shared" si="17"/>
        <v>0</v>
      </c>
      <c r="H40" s="266">
        <f t="shared" si="17"/>
        <v>0</v>
      </c>
      <c r="I40" s="267">
        <f t="shared" si="17"/>
        <v>0</v>
      </c>
      <c r="J40" s="266">
        <f t="shared" si="17"/>
        <v>0</v>
      </c>
      <c r="K40" s="267">
        <f t="shared" si="17"/>
        <v>0</v>
      </c>
      <c r="L40" s="17"/>
      <c r="M40" s="10"/>
      <c r="N40" s="12"/>
      <c r="O40" s="104" t="s">
        <v>46</v>
      </c>
      <c r="P40" s="81"/>
      <c r="Q40" s="5"/>
      <c r="R40" s="82">
        <f>IF(F$86=0,0,R$130)</f>
        <v>0</v>
      </c>
      <c r="S40" s="5"/>
      <c r="T40" s="82">
        <f>IF(H$86=0,0,T$130)</f>
        <v>0</v>
      </c>
      <c r="U40" s="5"/>
      <c r="V40" s="82">
        <f>IF(J$86=0,0,V$130)</f>
        <v>0</v>
      </c>
      <c r="W40" s="17"/>
      <c r="X40" s="10"/>
      <c r="Y40" s="12"/>
      <c r="Z40" s="129" t="s">
        <v>47</v>
      </c>
      <c r="AA40" s="62" t="str">
        <f>IF(D86=0,0,"N.A.")</f>
        <v>N.A.</v>
      </c>
      <c r="AB40" s="228"/>
      <c r="AC40" s="229" t="str">
        <f>IF(F86=0,0,IF(AD$40=0,"N.A.",((R$16+F$105)/(F$176+F$184+F$105))))</f>
        <v>N.A.</v>
      </c>
      <c r="AD40" s="145">
        <f>F176+F184+F105</f>
        <v>0</v>
      </c>
      <c r="AE40" s="229" t="str">
        <f>IF(H86=0,0,IF(AF$40=0,"N.A.",((T$16+H$105)/(H$176+H$184+H$105))))</f>
        <v>N.A.</v>
      </c>
      <c r="AF40" s="145">
        <f>H176+H184+H105</f>
        <v>0</v>
      </c>
      <c r="AG40" s="229" t="str">
        <f>IF(J86=0,0,IF(AH$40=0,"N.A.",((V$16+J$105)/(J$176+J$184+J$105))))</f>
        <v>N.A.</v>
      </c>
      <c r="AH40" s="145">
        <f>J176+J184+J105</f>
        <v>0</v>
      </c>
      <c r="AI40" s="17"/>
      <c r="AJ40" s="5"/>
      <c r="AR40" s="5"/>
      <c r="AZ40" s="5"/>
      <c r="BH40" s="5"/>
      <c r="BI40" s="5"/>
    </row>
    <row r="41" spans="1:61" ht="12" customHeight="1" x14ac:dyDescent="0.2">
      <c r="A41" s="5"/>
      <c r="B41" s="12"/>
      <c r="C41" s="171" t="s">
        <v>48</v>
      </c>
      <c r="D41" s="266">
        <f t="shared" ref="D41:K41" si="18">SUM(D$178:D$184)</f>
        <v>0</v>
      </c>
      <c r="E41" s="267">
        <f t="shared" si="18"/>
        <v>0</v>
      </c>
      <c r="F41" s="266">
        <f t="shared" si="18"/>
        <v>0</v>
      </c>
      <c r="G41" s="267">
        <f t="shared" si="18"/>
        <v>0</v>
      </c>
      <c r="H41" s="266">
        <f t="shared" si="18"/>
        <v>0</v>
      </c>
      <c r="I41" s="267">
        <f t="shared" si="18"/>
        <v>0</v>
      </c>
      <c r="J41" s="266">
        <f t="shared" si="18"/>
        <v>0</v>
      </c>
      <c r="K41" s="267">
        <f t="shared" si="18"/>
        <v>0</v>
      </c>
      <c r="L41" s="17"/>
      <c r="M41" s="10"/>
      <c r="N41" s="12"/>
      <c r="O41" s="80" t="s">
        <v>49</v>
      </c>
      <c r="P41" s="81"/>
      <c r="Q41" s="5"/>
      <c r="R41" s="90">
        <f>IF(F$86=0,0,R$131)</f>
        <v>0</v>
      </c>
      <c r="S41" s="5"/>
      <c r="T41" s="90">
        <f>IF(H$86=0,0,T$131)</f>
        <v>0</v>
      </c>
      <c r="U41" s="5"/>
      <c r="V41" s="90">
        <f>IF(J$86=0,0,V$131)</f>
        <v>0</v>
      </c>
      <c r="W41" s="17"/>
      <c r="X41" s="10"/>
      <c r="Y41" s="12"/>
      <c r="Z41" s="131" t="s">
        <v>50</v>
      </c>
      <c r="AA41" s="140" t="str">
        <f>IF(D86=0,0,"N.A.")</f>
        <v>N.A.</v>
      </c>
      <c r="AC41" s="143" t="str">
        <f>IF(F86=0,0,IF(AD$40=0,"N.A.",((R$35+F$105)/(F$176+F$184+F$105))))</f>
        <v>N.A.</v>
      </c>
      <c r="AD41" s="224">
        <f>F176+F184+F105</f>
        <v>0</v>
      </c>
      <c r="AE41" s="143" t="str">
        <f>IF(H86=0,0,IF(AF$40=0,"N.A.",((T$35+H$105)/(H$176+H$184+H$105))))</f>
        <v>N.A.</v>
      </c>
      <c r="AF41" s="224">
        <f>H176+H184+H105</f>
        <v>0</v>
      </c>
      <c r="AG41" s="143" t="str">
        <f>IF(J86=0,0,IF(AH$40=0,"N.A.",((V$35+J$105)/(J$176+J$184+J$105))))</f>
        <v>N.A.</v>
      </c>
      <c r="AH41" s="224">
        <f>J176+J184+J105</f>
        <v>0</v>
      </c>
      <c r="AI41" s="17"/>
      <c r="AJ41" s="5"/>
      <c r="AR41" s="5"/>
      <c r="AZ41" s="5"/>
      <c r="BH41" s="5"/>
      <c r="BI41" s="5"/>
    </row>
    <row r="42" spans="1:61" ht="12" customHeight="1" x14ac:dyDescent="0.2">
      <c r="A42" s="5"/>
      <c r="B42" s="12"/>
      <c r="C42" s="172" t="str">
        <f t="shared" ref="C42:K42" si="19">C$185</f>
        <v>PASIVO CIRCULANTE</v>
      </c>
      <c r="D42" s="270">
        <f t="shared" si="19"/>
        <v>0</v>
      </c>
      <c r="E42" s="271">
        <f t="shared" si="19"/>
        <v>0</v>
      </c>
      <c r="F42" s="270">
        <f t="shared" si="19"/>
        <v>0</v>
      </c>
      <c r="G42" s="271">
        <f t="shared" si="19"/>
        <v>0</v>
      </c>
      <c r="H42" s="270">
        <f t="shared" si="19"/>
        <v>0</v>
      </c>
      <c r="I42" s="271">
        <f t="shared" si="19"/>
        <v>0</v>
      </c>
      <c r="J42" s="270">
        <f t="shared" si="19"/>
        <v>0</v>
      </c>
      <c r="K42" s="271">
        <f t="shared" si="19"/>
        <v>0</v>
      </c>
      <c r="L42" s="17"/>
      <c r="M42" s="10"/>
      <c r="N42" s="12"/>
      <c r="O42" s="80" t="str">
        <f>$C$201</f>
        <v>Prima en Suscripción y/o Colocación de Acciones</v>
      </c>
      <c r="P42" s="81"/>
      <c r="Q42" s="5"/>
      <c r="R42" s="90">
        <f>IF(F$86=0,0,R$132)</f>
        <v>0</v>
      </c>
      <c r="S42" s="5"/>
      <c r="T42" s="90">
        <f>IF(H$86=0,0,T$132)</f>
        <v>0</v>
      </c>
      <c r="U42" s="5"/>
      <c r="V42" s="90">
        <f>IF(J$86=0,0,V$132)</f>
        <v>0</v>
      </c>
      <c r="W42" s="17"/>
      <c r="X42" s="10"/>
      <c r="Y42" s="12"/>
      <c r="Z42" s="5"/>
      <c r="AA42" s="5"/>
      <c r="AC42" s="5"/>
      <c r="AD42" s="5"/>
      <c r="AE42" s="5"/>
      <c r="AF42" s="5"/>
      <c r="AG42" s="5"/>
      <c r="AH42" s="102"/>
      <c r="AI42" s="17"/>
      <c r="AJ42" s="5"/>
      <c r="AR42" s="5"/>
      <c r="AZ42" s="5"/>
      <c r="BH42" s="5"/>
      <c r="BI42" s="5"/>
    </row>
    <row r="43" spans="1:61" ht="12" customHeight="1" x14ac:dyDescent="0.2">
      <c r="A43" s="5"/>
      <c r="B43" s="12"/>
      <c r="C43" s="171" t="str">
        <f t="shared" ref="C43:K43" si="20">C$187</f>
        <v>Bancos Largo Plazo</v>
      </c>
      <c r="D43" s="266">
        <f>D$187</f>
        <v>0</v>
      </c>
      <c r="E43" s="267">
        <f>E$187</f>
        <v>0</v>
      </c>
      <c r="F43" s="266">
        <f>F$187</f>
        <v>0</v>
      </c>
      <c r="G43" s="267">
        <f>G$187</f>
        <v>0</v>
      </c>
      <c r="H43" s="266">
        <f>H$187</f>
        <v>0</v>
      </c>
      <c r="I43" s="267">
        <f t="shared" si="20"/>
        <v>0</v>
      </c>
      <c r="J43" s="266">
        <f t="shared" si="20"/>
        <v>0</v>
      </c>
      <c r="K43" s="267">
        <f t="shared" si="20"/>
        <v>0</v>
      </c>
      <c r="L43" s="17"/>
      <c r="M43" s="10"/>
      <c r="N43" s="12"/>
      <c r="O43" s="80" t="str">
        <f>$C$176</f>
        <v>Bancos Corto Plazo</v>
      </c>
      <c r="P43" s="81"/>
      <c r="Q43" s="5"/>
      <c r="R43" s="90">
        <f>IF(F$86=0,0,IF(R$226&gt;0,(R$226),0))</f>
        <v>0</v>
      </c>
      <c r="S43" s="5"/>
      <c r="T43" s="90">
        <f>IF(H$86=0,0,IF(T$226&gt;0,(T$226),0))</f>
        <v>0</v>
      </c>
      <c r="U43" s="5"/>
      <c r="V43" s="90">
        <f>IF(J$86=0,0,IF(V$226&gt;0,(V$226),0))</f>
        <v>0</v>
      </c>
      <c r="W43" s="17"/>
      <c r="X43" s="10"/>
      <c r="Y43" s="12"/>
      <c r="AA43" s="5"/>
      <c r="AC43" s="5"/>
      <c r="AD43" s="5"/>
      <c r="AE43" s="5"/>
      <c r="AF43" s="5"/>
      <c r="AG43" s="5"/>
      <c r="AH43" s="102"/>
      <c r="AI43" s="17"/>
      <c r="AJ43" s="5"/>
      <c r="AR43" s="5"/>
      <c r="AZ43" s="5"/>
      <c r="BH43" s="5"/>
      <c r="BI43" s="5"/>
    </row>
    <row r="44" spans="1:61" ht="12" customHeight="1" x14ac:dyDescent="0.2">
      <c r="A44" s="5"/>
      <c r="B44" s="12"/>
      <c r="C44" s="171" t="s">
        <v>51</v>
      </c>
      <c r="D44" s="266">
        <f>SUM(D$188:D$192)</f>
        <v>0</v>
      </c>
      <c r="E44" s="267">
        <f>SUM(E$188:E$192)</f>
        <v>0</v>
      </c>
      <c r="F44" s="266">
        <f t="shared" ref="F44:K44" si="21">SUM(F$188:F$192)</f>
        <v>0</v>
      </c>
      <c r="G44" s="267">
        <f t="shared" si="21"/>
        <v>0</v>
      </c>
      <c r="H44" s="266">
        <f t="shared" si="21"/>
        <v>0</v>
      </c>
      <c r="I44" s="267">
        <f t="shared" si="21"/>
        <v>0</v>
      </c>
      <c r="J44" s="266">
        <f t="shared" si="21"/>
        <v>0</v>
      </c>
      <c r="K44" s="267">
        <f t="shared" si="21"/>
        <v>0</v>
      </c>
      <c r="L44" s="17"/>
      <c r="M44" s="10"/>
      <c r="N44" s="12"/>
      <c r="O44" s="80" t="str">
        <f>$C$187</f>
        <v>Bancos Largo Plazo</v>
      </c>
      <c r="P44" s="81"/>
      <c r="Q44" s="5"/>
      <c r="R44" s="90">
        <f>IF(F$86=0,0,IF(R$232&gt;0,(R$232),0))</f>
        <v>0</v>
      </c>
      <c r="S44" s="5"/>
      <c r="T44" s="90">
        <f>IF(H$86=0,0,IF(T$232&gt;0,(T$232),0))</f>
        <v>0</v>
      </c>
      <c r="U44" s="5"/>
      <c r="V44" s="90">
        <f>IF(J$86=0,0,IF(V$232&gt;0,(V$232),0))</f>
        <v>0</v>
      </c>
      <c r="W44" s="17"/>
      <c r="X44" s="10"/>
      <c r="Y44" s="12"/>
      <c r="AH44" s="5"/>
      <c r="AI44" s="17"/>
      <c r="AJ44" s="5"/>
      <c r="AR44" s="5"/>
      <c r="AZ44" s="5"/>
      <c r="BH44" s="5"/>
      <c r="BI44" s="5"/>
    </row>
    <row r="45" spans="1:61" ht="12" customHeight="1" x14ac:dyDescent="0.2">
      <c r="A45" s="5"/>
      <c r="B45" s="12"/>
      <c r="C45" s="172" t="str">
        <f t="shared" ref="C45:K45" si="22">C$195</f>
        <v>TOTAL PASIVO</v>
      </c>
      <c r="D45" s="270">
        <f t="shared" si="22"/>
        <v>0</v>
      </c>
      <c r="E45" s="271">
        <f t="shared" si="22"/>
        <v>0</v>
      </c>
      <c r="F45" s="270">
        <f t="shared" si="22"/>
        <v>0</v>
      </c>
      <c r="G45" s="271">
        <f t="shared" si="22"/>
        <v>0</v>
      </c>
      <c r="H45" s="270">
        <f t="shared" si="22"/>
        <v>0</v>
      </c>
      <c r="I45" s="271">
        <f t="shared" si="22"/>
        <v>0</v>
      </c>
      <c r="J45" s="270">
        <f t="shared" si="22"/>
        <v>0</v>
      </c>
      <c r="K45" s="271">
        <f t="shared" si="22"/>
        <v>0</v>
      </c>
      <c r="L45" s="17"/>
      <c r="M45" s="10"/>
      <c r="N45" s="12"/>
      <c r="O45" s="80" t="str">
        <f>$C$184</f>
        <v>Porción Circulante</v>
      </c>
      <c r="P45" s="81"/>
      <c r="Q45" s="5"/>
      <c r="R45" s="90">
        <f>IF(F$86=0,0,IF(R$229&gt;0,(R$229),0))</f>
        <v>0</v>
      </c>
      <c r="S45" s="5"/>
      <c r="T45" s="90">
        <f>IF(H$86=0,0,IF(T$229&gt;0,(T$229),0))</f>
        <v>0</v>
      </c>
      <c r="U45" s="5"/>
      <c r="V45" s="90">
        <f>IF(J$86=0,0,IF(V$229&gt;0,(V$229),0))</f>
        <v>0</v>
      </c>
      <c r="W45" s="17"/>
      <c r="X45" s="10"/>
      <c r="Y45" s="12"/>
      <c r="AH45" s="5"/>
      <c r="AI45" s="17"/>
      <c r="AJ45" s="5"/>
      <c r="AR45" s="5"/>
      <c r="AZ45" s="5"/>
      <c r="BH45" s="5"/>
      <c r="BI45" s="5"/>
    </row>
    <row r="46" spans="1:61" ht="12" customHeight="1" x14ac:dyDescent="0.2">
      <c r="A46" s="5"/>
      <c r="B46" s="12"/>
      <c r="C46" s="238" t="s">
        <v>52</v>
      </c>
      <c r="D46" s="275">
        <f t="shared" ref="D46:K46" si="23">D$197</f>
        <v>0</v>
      </c>
      <c r="E46" s="275">
        <f t="shared" si="23"/>
        <v>0</v>
      </c>
      <c r="F46" s="275">
        <f t="shared" si="23"/>
        <v>0</v>
      </c>
      <c r="G46" s="275">
        <f t="shared" si="23"/>
        <v>0</v>
      </c>
      <c r="H46" s="275">
        <f t="shared" si="23"/>
        <v>0</v>
      </c>
      <c r="I46" s="275">
        <f t="shared" si="23"/>
        <v>0</v>
      </c>
      <c r="J46" s="275">
        <f t="shared" si="23"/>
        <v>0</v>
      </c>
      <c r="K46" s="275">
        <f t="shared" si="23"/>
        <v>0</v>
      </c>
      <c r="L46" s="17"/>
      <c r="M46" s="10"/>
      <c r="N46" s="12"/>
      <c r="O46" s="80" t="str">
        <f>$C$188</f>
        <v>I.S.R. y P.T.U. Diferido</v>
      </c>
      <c r="P46" s="81"/>
      <c r="Q46" s="5"/>
      <c r="R46" s="90">
        <f>IF(F$86=0,0,F$188-D$188-R$158)</f>
        <v>0</v>
      </c>
      <c r="S46" s="5"/>
      <c r="T46" s="90">
        <f>IF(H$86=0,0,H$188-F$188-T$158)</f>
        <v>0</v>
      </c>
      <c r="U46" s="5"/>
      <c r="V46" s="90">
        <f>IF(J$86=0,0,J$188-H$188-V$158)</f>
        <v>0</v>
      </c>
      <c r="W46" s="17"/>
      <c r="X46" s="10"/>
      <c r="Y46" s="12"/>
      <c r="Z46" s="241" t="s">
        <v>53</v>
      </c>
      <c r="AA46" s="174"/>
      <c r="AB46" s="174"/>
      <c r="AC46" s="174"/>
      <c r="AD46" s="174"/>
      <c r="AE46" s="174"/>
      <c r="AF46" s="180"/>
      <c r="AG46" s="164"/>
      <c r="AH46" s="242"/>
      <c r="AI46" s="17"/>
      <c r="AJ46" s="242"/>
      <c r="AR46" s="5"/>
      <c r="AZ46" s="5"/>
      <c r="BH46" s="5"/>
      <c r="BI46" s="5"/>
    </row>
    <row r="47" spans="1:61" ht="12" customHeight="1" x14ac:dyDescent="0.2">
      <c r="A47" s="5"/>
      <c r="B47" s="12"/>
      <c r="C47" s="171" t="str">
        <f t="shared" ref="C47:K47" si="24">C$199</f>
        <v>Capital Social Histórico</v>
      </c>
      <c r="D47" s="266">
        <f t="shared" si="24"/>
        <v>0</v>
      </c>
      <c r="E47" s="267">
        <f t="shared" si="24"/>
        <v>0</v>
      </c>
      <c r="F47" s="266">
        <f t="shared" si="24"/>
        <v>0</v>
      </c>
      <c r="G47" s="267">
        <f t="shared" si="24"/>
        <v>0</v>
      </c>
      <c r="H47" s="266">
        <f t="shared" si="24"/>
        <v>0</v>
      </c>
      <c r="I47" s="267">
        <f t="shared" si="24"/>
        <v>0</v>
      </c>
      <c r="J47" s="266">
        <f t="shared" si="24"/>
        <v>0</v>
      </c>
      <c r="K47" s="267">
        <f t="shared" si="24"/>
        <v>0</v>
      </c>
      <c r="L47" s="17"/>
      <c r="M47" s="10"/>
      <c r="N47" s="12"/>
      <c r="O47" s="80" t="str">
        <f>$C$189</f>
        <v>Reserva para la Prima de Antigüedad</v>
      </c>
      <c r="P47" s="81"/>
      <c r="Q47" s="5"/>
      <c r="R47" s="90">
        <f>IF(F$86=0,0,F$189-D$189-R$159)</f>
        <v>0</v>
      </c>
      <c r="S47" s="5"/>
      <c r="T47" s="90">
        <f>IF(H$86=0,0,H$189-F$189-T$159)</f>
        <v>0</v>
      </c>
      <c r="U47" s="90">
        <f>IF(I87=0,0,U$159)</f>
        <v>0</v>
      </c>
      <c r="V47" s="90">
        <f>IF(J$86=0,0,J$189-H$189-V$159)</f>
        <v>0</v>
      </c>
      <c r="W47" s="17"/>
      <c r="X47" s="10"/>
      <c r="Y47" s="12"/>
      <c r="Z47" s="243"/>
      <c r="AA47" s="242"/>
      <c r="AB47" s="242"/>
      <c r="AC47" s="242"/>
      <c r="AD47" s="242"/>
      <c r="AE47" s="242"/>
      <c r="AF47" s="242"/>
      <c r="AG47" s="244"/>
      <c r="AH47" s="242"/>
      <c r="AI47" s="17"/>
      <c r="AJ47" s="242"/>
      <c r="AR47" s="5"/>
      <c r="AZ47" s="5"/>
      <c r="BH47" s="5"/>
      <c r="BI47" s="5"/>
    </row>
    <row r="48" spans="1:61" ht="12" customHeight="1" x14ac:dyDescent="0.2">
      <c r="A48" s="5"/>
      <c r="B48" s="12"/>
      <c r="C48" s="171" t="s">
        <v>54</v>
      </c>
      <c r="D48" s="266">
        <f>SUM(D$200:D$204)</f>
        <v>0</v>
      </c>
      <c r="E48" s="266">
        <f t="shared" ref="E48:K48" si="25">SUM(E$200:E$204)</f>
        <v>0</v>
      </c>
      <c r="F48" s="266">
        <f t="shared" si="25"/>
        <v>0</v>
      </c>
      <c r="G48" s="266">
        <f t="shared" si="25"/>
        <v>0</v>
      </c>
      <c r="H48" s="266">
        <f t="shared" si="25"/>
        <v>0</v>
      </c>
      <c r="I48" s="266">
        <f t="shared" si="25"/>
        <v>0</v>
      </c>
      <c r="J48" s="266">
        <f t="shared" si="25"/>
        <v>0</v>
      </c>
      <c r="K48" s="266">
        <f t="shared" si="25"/>
        <v>0</v>
      </c>
      <c r="L48" s="17"/>
      <c r="M48" s="10"/>
      <c r="N48" s="12"/>
      <c r="O48" s="80" t="str">
        <f>$C$190</f>
        <v>Otros Pasivos Diferidos</v>
      </c>
      <c r="P48" s="81"/>
      <c r="Q48" s="5"/>
      <c r="R48" s="90">
        <f>IF(F$86=0,0,F$190-D$190-R$160)</f>
        <v>0</v>
      </c>
      <c r="S48" s="5"/>
      <c r="T48" s="90">
        <f>IF(H$86=0,0,H$190-F$190-T$160)</f>
        <v>0</v>
      </c>
      <c r="U48" s="90">
        <f>IF(I88=0,0,U$160)</f>
        <v>0</v>
      </c>
      <c r="V48" s="90">
        <f>IF(J$86=0,0,J$190-H$190-V$160)</f>
        <v>0</v>
      </c>
      <c r="W48" s="17"/>
      <c r="X48" s="10"/>
      <c r="Y48" s="12"/>
      <c r="Z48" s="243" t="s">
        <v>55</v>
      </c>
      <c r="AA48" s="10"/>
      <c r="AB48" s="10"/>
      <c r="AC48" s="10"/>
      <c r="AD48" s="10"/>
      <c r="AE48" s="10"/>
      <c r="AF48" s="10"/>
      <c r="AG48" s="177"/>
      <c r="AH48" s="242"/>
      <c r="AI48" s="17"/>
      <c r="AJ48" s="242"/>
      <c r="AR48" s="5"/>
      <c r="AZ48" s="5"/>
      <c r="BH48" s="5"/>
      <c r="BI48" s="5"/>
    </row>
    <row r="49" spans="1:61" ht="12" customHeight="1" x14ac:dyDescent="0.2">
      <c r="A49" s="5"/>
      <c r="B49" s="12"/>
      <c r="C49" s="171" t="str">
        <f t="shared" ref="C49:K49" si="26">C$205</f>
        <v>(+) Revaluación / (-) Insuficiencia del Capital Contable</v>
      </c>
      <c r="D49" s="266">
        <f t="shared" si="26"/>
        <v>0</v>
      </c>
      <c r="E49" s="267">
        <f t="shared" si="26"/>
        <v>0</v>
      </c>
      <c r="F49" s="266">
        <f t="shared" si="26"/>
        <v>0</v>
      </c>
      <c r="G49" s="267">
        <f t="shared" si="26"/>
        <v>0</v>
      </c>
      <c r="H49" s="266">
        <f t="shared" si="26"/>
        <v>0</v>
      </c>
      <c r="I49" s="267">
        <f t="shared" si="26"/>
        <v>0</v>
      </c>
      <c r="J49" s="266">
        <f t="shared" si="26"/>
        <v>0</v>
      </c>
      <c r="K49" s="267">
        <f t="shared" si="26"/>
        <v>0</v>
      </c>
      <c r="L49" s="17"/>
      <c r="M49" s="10"/>
      <c r="N49" s="12"/>
      <c r="O49" s="80" t="s">
        <v>56</v>
      </c>
      <c r="P49" s="81"/>
      <c r="Q49" s="5"/>
      <c r="R49" s="90">
        <f>IF(F$86=0,0,R$119-R$123)</f>
        <v>0</v>
      </c>
      <c r="S49" s="5"/>
      <c r="T49" s="90">
        <f>IF(H$86=0,0,T$119-T$123)</f>
        <v>0</v>
      </c>
      <c r="U49" s="90">
        <f>IF(I$92=0,0,U$119-U$123)</f>
        <v>0</v>
      </c>
      <c r="V49" s="90">
        <f>IF(J$86=0,0,V$119-V$123)</f>
        <v>0</v>
      </c>
      <c r="W49" s="17"/>
      <c r="X49" s="10"/>
      <c r="Y49" s="12"/>
      <c r="Z49" s="243" t="s">
        <v>57</v>
      </c>
      <c r="AA49" s="10"/>
      <c r="AB49" s="10"/>
      <c r="AC49" s="10"/>
      <c r="AD49" s="10"/>
      <c r="AE49" s="10"/>
      <c r="AF49" s="10"/>
      <c r="AG49" s="177"/>
      <c r="AH49" s="242"/>
      <c r="AI49" s="17"/>
      <c r="AJ49" s="242"/>
      <c r="AR49" s="5"/>
      <c r="AZ49" s="5"/>
      <c r="BH49" s="5"/>
      <c r="BI49" s="5"/>
    </row>
    <row r="50" spans="1:61" ht="12" customHeight="1" x14ac:dyDescent="0.2">
      <c r="A50" s="5"/>
      <c r="B50" s="12"/>
      <c r="C50" s="171" t="str">
        <f t="shared" ref="C50:K50" si="27">C$206</f>
        <v>Utilidades Retenidas de Ejercicios Anteriores</v>
      </c>
      <c r="D50" s="266">
        <f t="shared" si="27"/>
        <v>0</v>
      </c>
      <c r="E50" s="267">
        <f t="shared" si="27"/>
        <v>0</v>
      </c>
      <c r="F50" s="266">
        <f t="shared" si="27"/>
        <v>0</v>
      </c>
      <c r="G50" s="267">
        <f t="shared" si="27"/>
        <v>0</v>
      </c>
      <c r="H50" s="266">
        <f t="shared" si="27"/>
        <v>0</v>
      </c>
      <c r="I50" s="267">
        <f t="shared" si="27"/>
        <v>0</v>
      </c>
      <c r="J50" s="266">
        <f t="shared" si="27"/>
        <v>0</v>
      </c>
      <c r="K50" s="267">
        <f t="shared" si="27"/>
        <v>0</v>
      </c>
      <c r="L50" s="17"/>
      <c r="M50" s="10"/>
      <c r="N50" s="12"/>
      <c r="O50" s="107" t="str">
        <f>$C$181</f>
        <v>Acreedores Diversos</v>
      </c>
      <c r="P50" s="81"/>
      <c r="Q50" s="5"/>
      <c r="R50" s="90">
        <f>IF(F$86=0,0,F$181-D$181)</f>
        <v>0</v>
      </c>
      <c r="S50" s="5"/>
      <c r="T50" s="90">
        <f>IF(H$86=0,0,H$181-F$181)</f>
        <v>0</v>
      </c>
      <c r="U50" s="5"/>
      <c r="V50" s="90">
        <f>IF(J$86=0,0,J$181-H$181)</f>
        <v>0</v>
      </c>
      <c r="W50" s="17"/>
      <c r="X50" s="10"/>
      <c r="Y50" s="12"/>
      <c r="Z50" s="243" t="s">
        <v>58</v>
      </c>
      <c r="AA50" s="10"/>
      <c r="AB50" s="10"/>
      <c r="AC50" s="10"/>
      <c r="AD50" s="10"/>
      <c r="AE50" s="10"/>
      <c r="AF50" s="10"/>
      <c r="AG50" s="177"/>
      <c r="AH50" s="242"/>
      <c r="AI50" s="17"/>
      <c r="AJ50" s="242"/>
      <c r="AR50" s="5"/>
      <c r="AZ50" s="5"/>
      <c r="BH50" s="5"/>
      <c r="BI50" s="5"/>
    </row>
    <row r="51" spans="1:61" ht="12" customHeight="1" x14ac:dyDescent="0.2">
      <c r="A51" s="5"/>
      <c r="B51" s="12"/>
      <c r="C51" s="171" t="str">
        <f t="shared" ref="C51:K51" si="28">C$207</f>
        <v>Utilidad Neta del Ejercicio</v>
      </c>
      <c r="D51" s="266">
        <f t="shared" si="28"/>
        <v>0</v>
      </c>
      <c r="E51" s="267">
        <f t="shared" si="28"/>
        <v>0</v>
      </c>
      <c r="F51" s="266">
        <f t="shared" si="28"/>
        <v>0</v>
      </c>
      <c r="G51" s="267">
        <f t="shared" si="28"/>
        <v>0</v>
      </c>
      <c r="H51" s="266">
        <f t="shared" si="28"/>
        <v>0</v>
      </c>
      <c r="I51" s="267">
        <f t="shared" si="28"/>
        <v>0</v>
      </c>
      <c r="J51" s="266">
        <f t="shared" si="28"/>
        <v>0</v>
      </c>
      <c r="K51" s="267">
        <f t="shared" si="28"/>
        <v>0</v>
      </c>
      <c r="L51" s="17"/>
      <c r="M51" s="10"/>
      <c r="N51" s="12"/>
      <c r="O51" s="107" t="str">
        <f>$C$183</f>
        <v>Otros Pasivos Circulantes no operativos</v>
      </c>
      <c r="P51" s="81"/>
      <c r="Q51" s="5"/>
      <c r="R51" s="90">
        <f>IF(F$86=0,0,F$183-D$183)</f>
        <v>0</v>
      </c>
      <c r="S51" s="5"/>
      <c r="T51" s="90">
        <f>IF(H$86=0,0,H$183-F$183)</f>
        <v>0</v>
      </c>
      <c r="U51" s="5"/>
      <c r="V51" s="90">
        <f>IF(J$86=0,0,J$183-H$183)</f>
        <v>0</v>
      </c>
      <c r="W51" s="17"/>
      <c r="X51" s="10"/>
      <c r="Y51" s="12"/>
      <c r="Z51" s="245" t="s">
        <v>59</v>
      </c>
      <c r="AA51" s="10"/>
      <c r="AB51" s="10"/>
      <c r="AC51" s="10"/>
      <c r="AD51" s="10"/>
      <c r="AE51" s="10"/>
      <c r="AF51" s="10"/>
      <c r="AG51" s="177"/>
      <c r="AH51" s="242"/>
      <c r="AI51" s="17"/>
      <c r="AJ51" s="242"/>
      <c r="AR51" s="5"/>
      <c r="AZ51" s="5"/>
      <c r="BH51" s="5"/>
      <c r="BI51" s="5"/>
    </row>
    <row r="52" spans="1:61" ht="12" customHeight="1" x14ac:dyDescent="0.2">
      <c r="A52" s="5"/>
      <c r="B52" s="12"/>
      <c r="C52" s="237" t="s">
        <v>60</v>
      </c>
      <c r="D52" s="270">
        <f>D$208+D$197</f>
        <v>0</v>
      </c>
      <c r="E52" s="270">
        <f t="shared" ref="E52:K52" si="29">E$208+E$197</f>
        <v>0</v>
      </c>
      <c r="F52" s="270">
        <f t="shared" si="29"/>
        <v>0</v>
      </c>
      <c r="G52" s="270">
        <f t="shared" si="29"/>
        <v>0</v>
      </c>
      <c r="H52" s="270">
        <f t="shared" si="29"/>
        <v>0</v>
      </c>
      <c r="I52" s="270">
        <f t="shared" si="29"/>
        <v>0</v>
      </c>
      <c r="J52" s="270">
        <f t="shared" si="29"/>
        <v>0</v>
      </c>
      <c r="K52" s="270">
        <f t="shared" si="29"/>
        <v>0</v>
      </c>
      <c r="L52" s="17"/>
      <c r="M52" s="10"/>
      <c r="N52" s="12"/>
      <c r="O52" s="107" t="str">
        <f>$C$192</f>
        <v>Otros Pasivos Largo Plazo no Operativos</v>
      </c>
      <c r="P52" s="81"/>
      <c r="Q52" s="5"/>
      <c r="R52" s="90">
        <f>IF(F$86=0,0,F$192-D$192)</f>
        <v>0</v>
      </c>
      <c r="S52" s="5"/>
      <c r="T52" s="90">
        <f>IF(H$86=0,0,H$192-F$192)</f>
        <v>0</v>
      </c>
      <c r="U52" s="5"/>
      <c r="V52" s="90">
        <f>IF(J$86=0,0,J$192-H$192)</f>
        <v>0</v>
      </c>
      <c r="W52" s="17"/>
      <c r="X52" s="10"/>
      <c r="Y52" s="12"/>
      <c r="Z52" s="230" t="s">
        <v>61</v>
      </c>
      <c r="AA52" s="10"/>
      <c r="AB52" s="10"/>
      <c r="AC52" s="10"/>
      <c r="AD52" s="10"/>
      <c r="AE52" s="10"/>
      <c r="AF52" s="10"/>
      <c r="AG52" s="177"/>
      <c r="AH52" s="242"/>
      <c r="AI52" s="17"/>
      <c r="AJ52" s="242"/>
      <c r="AR52" s="5"/>
      <c r="AZ52" s="5"/>
      <c r="BH52" s="5"/>
      <c r="BI52" s="5"/>
    </row>
    <row r="53" spans="1:61" ht="12" customHeight="1" x14ac:dyDescent="0.2">
      <c r="A53" s="5"/>
      <c r="B53" s="12"/>
      <c r="C53" s="191" t="str">
        <f t="shared" ref="C53:K53" si="30">C$210</f>
        <v>TOTAL PASIVO + CAPITAL CONTABLE</v>
      </c>
      <c r="D53" s="272">
        <f t="shared" si="30"/>
        <v>0</v>
      </c>
      <c r="E53" s="273">
        <f t="shared" si="30"/>
        <v>0</v>
      </c>
      <c r="F53" s="272">
        <f t="shared" si="30"/>
        <v>0</v>
      </c>
      <c r="G53" s="273">
        <f t="shared" si="30"/>
        <v>0</v>
      </c>
      <c r="H53" s="272">
        <f t="shared" si="30"/>
        <v>0</v>
      </c>
      <c r="I53" s="273">
        <f t="shared" si="30"/>
        <v>0</v>
      </c>
      <c r="J53" s="272">
        <f t="shared" si="30"/>
        <v>0</v>
      </c>
      <c r="K53" s="273">
        <f t="shared" si="30"/>
        <v>0</v>
      </c>
      <c r="L53" s="17"/>
      <c r="M53" s="10"/>
      <c r="N53" s="12"/>
      <c r="O53" s="77" t="s">
        <v>62</v>
      </c>
      <c r="P53" s="78"/>
      <c r="Q53" s="5"/>
      <c r="R53" s="97">
        <f>SUM(R$40:R$52)</f>
        <v>0</v>
      </c>
      <c r="S53" s="5"/>
      <c r="T53" s="97">
        <f>SUM(T$40:T$52)</f>
        <v>0</v>
      </c>
      <c r="U53" s="5"/>
      <c r="V53" s="97">
        <f>SUM(V$40:V$52)</f>
        <v>0</v>
      </c>
      <c r="W53" s="17"/>
      <c r="X53" s="10"/>
      <c r="Y53" s="12"/>
      <c r="Z53" s="246" t="s">
        <v>63</v>
      </c>
      <c r="AA53" s="10"/>
      <c r="AB53" s="10"/>
      <c r="AC53" s="10"/>
      <c r="AD53" s="10"/>
      <c r="AE53" s="10"/>
      <c r="AF53" s="10"/>
      <c r="AG53" s="177"/>
      <c r="AH53" s="242"/>
      <c r="AI53" s="17"/>
      <c r="AJ53" s="242"/>
      <c r="AR53" s="5"/>
      <c r="AZ53" s="5"/>
      <c r="BH53" s="5"/>
      <c r="BI53" s="5"/>
    </row>
    <row r="54" spans="1:61" ht="12" customHeight="1" x14ac:dyDescent="0.2">
      <c r="A54" s="5"/>
      <c r="B54" s="12"/>
      <c r="C54" s="5"/>
      <c r="D54" s="5"/>
      <c r="E54" s="5"/>
      <c r="F54" s="5"/>
      <c r="G54" s="5"/>
      <c r="H54" s="5"/>
      <c r="I54" s="5"/>
      <c r="J54" s="5"/>
      <c r="K54" s="5"/>
      <c r="L54" s="17"/>
      <c r="M54" s="10"/>
      <c r="N54" s="12"/>
      <c r="O54" s="99"/>
      <c r="P54" s="53"/>
      <c r="Q54" s="5"/>
      <c r="R54" s="100"/>
      <c r="S54" s="5"/>
      <c r="T54" s="100"/>
      <c r="U54" s="5"/>
      <c r="V54" s="100"/>
      <c r="W54" s="17"/>
      <c r="X54" s="10"/>
      <c r="Y54" s="12"/>
      <c r="Z54" s="246" t="s">
        <v>64</v>
      </c>
      <c r="AA54" s="10"/>
      <c r="AB54" s="10"/>
      <c r="AC54" s="10"/>
      <c r="AD54" s="10"/>
      <c r="AE54" s="10"/>
      <c r="AF54" s="10"/>
      <c r="AG54" s="177"/>
      <c r="AH54" s="242"/>
      <c r="AI54" s="17"/>
      <c r="AJ54" s="242"/>
      <c r="AR54" s="5"/>
      <c r="AZ54" s="5"/>
      <c r="BH54" s="5"/>
      <c r="BI54" s="5"/>
    </row>
    <row r="55" spans="1:61" ht="12" customHeight="1" x14ac:dyDescent="0.2">
      <c r="A55" s="5"/>
      <c r="B55" s="12"/>
      <c r="C55" s="126" t="s">
        <v>65</v>
      </c>
      <c r="D55" s="145"/>
      <c r="E55" s="10"/>
      <c r="F55" s="145"/>
      <c r="G55" s="10"/>
      <c r="H55" s="145"/>
      <c r="I55" s="10"/>
      <c r="J55" s="145"/>
      <c r="K55" s="10"/>
      <c r="L55" s="17"/>
      <c r="M55" s="10"/>
      <c r="N55" s="12"/>
      <c r="O55" s="77" t="s">
        <v>66</v>
      </c>
      <c r="P55" s="78"/>
      <c r="Q55" s="5"/>
      <c r="R55" s="76"/>
      <c r="S55" s="5"/>
      <c r="T55" s="76"/>
      <c r="U55" s="5"/>
      <c r="V55" s="76"/>
      <c r="W55" s="17"/>
      <c r="X55" s="10"/>
      <c r="Y55" s="12"/>
      <c r="Z55" s="230" t="s">
        <v>67</v>
      </c>
      <c r="AA55" s="10"/>
      <c r="AB55" s="10"/>
      <c r="AC55" s="10"/>
      <c r="AD55" s="10"/>
      <c r="AE55" s="10"/>
      <c r="AF55" s="10"/>
      <c r="AG55" s="177"/>
      <c r="AH55" s="242"/>
      <c r="AI55" s="17"/>
      <c r="AJ55" s="242"/>
      <c r="AR55" s="5"/>
      <c r="AZ55" s="5"/>
      <c r="BH55" s="5"/>
      <c r="BI55" s="5"/>
    </row>
    <row r="56" spans="1:61" ht="12" customHeight="1" x14ac:dyDescent="0.2">
      <c r="A56" s="5"/>
      <c r="B56" s="12"/>
      <c r="C56" s="129" t="s">
        <v>68</v>
      </c>
      <c r="D56" s="276" t="str">
        <f>IF(D$86=0,0,"N.A.")</f>
        <v>N.A.</v>
      </c>
      <c r="E56" s="277"/>
      <c r="F56" s="276">
        <f>R$16</f>
        <v>0</v>
      </c>
      <c r="G56" s="278"/>
      <c r="H56" s="276">
        <f>T$16</f>
        <v>0</v>
      </c>
      <c r="I56" s="278"/>
      <c r="J56" s="276">
        <f>V$16</f>
        <v>0</v>
      </c>
      <c r="K56" s="279"/>
      <c r="L56" s="17"/>
      <c r="M56" s="10"/>
      <c r="N56" s="12"/>
      <c r="O56" s="55" t="s">
        <v>69</v>
      </c>
      <c r="P56" s="81"/>
      <c r="Q56" s="5"/>
      <c r="R56" s="82">
        <f>IF(F$86=0,0,R$136)</f>
        <v>0</v>
      </c>
      <c r="S56" s="5"/>
      <c r="T56" s="82">
        <f>IF(H$86=0,0,T$136)</f>
        <v>0</v>
      </c>
      <c r="U56" s="5"/>
      <c r="V56" s="82">
        <f>IF(J$86=0,0,V$136)</f>
        <v>0</v>
      </c>
      <c r="W56" s="17"/>
      <c r="X56" s="10"/>
      <c r="Y56" s="12"/>
      <c r="Z56" s="230" t="s">
        <v>70</v>
      </c>
      <c r="AA56" s="10"/>
      <c r="AB56" s="10"/>
      <c r="AC56" s="10"/>
      <c r="AD56" s="10"/>
      <c r="AE56" s="10"/>
      <c r="AF56" s="10"/>
      <c r="AG56" s="177"/>
      <c r="AH56" s="242"/>
      <c r="AI56" s="17"/>
      <c r="AJ56" s="242"/>
      <c r="AR56" s="5"/>
      <c r="AZ56" s="5"/>
      <c r="BH56" s="5"/>
      <c r="BI56" s="5"/>
    </row>
    <row r="57" spans="1:61" ht="12" customHeight="1" x14ac:dyDescent="0.2">
      <c r="A57" s="5"/>
      <c r="B57" s="12"/>
      <c r="C57" s="129" t="s">
        <v>71</v>
      </c>
      <c r="D57" s="280" t="str">
        <f>IF(D$86=0,0,"N.A.")</f>
        <v>N.A.</v>
      </c>
      <c r="E57" s="281"/>
      <c r="F57" s="280">
        <f>R$35</f>
        <v>0</v>
      </c>
      <c r="G57" s="282"/>
      <c r="H57" s="280">
        <f>T$35</f>
        <v>0</v>
      </c>
      <c r="I57" s="282"/>
      <c r="J57" s="280">
        <f>V$35</f>
        <v>0</v>
      </c>
      <c r="K57" s="283"/>
      <c r="L57" s="17"/>
      <c r="M57" s="10"/>
      <c r="N57" s="12"/>
      <c r="O57" s="80" t="s">
        <v>72</v>
      </c>
      <c r="P57" s="81"/>
      <c r="Q57" s="5"/>
      <c r="R57" s="90">
        <f>IF(F$86=0,0,R$137)</f>
        <v>0</v>
      </c>
      <c r="S57" s="5"/>
      <c r="T57" s="90">
        <f>IF(H$86=0,0,T$137)</f>
        <v>0</v>
      </c>
      <c r="U57" s="5"/>
      <c r="V57" s="90">
        <f>IF(J$86=0,0,V$137)</f>
        <v>0</v>
      </c>
      <c r="W57" s="17"/>
      <c r="X57" s="10"/>
      <c r="Y57" s="12"/>
      <c r="Z57" s="230" t="s">
        <v>73</v>
      </c>
      <c r="AA57" s="10"/>
      <c r="AB57" s="10"/>
      <c r="AC57" s="10"/>
      <c r="AD57" s="10"/>
      <c r="AE57" s="10"/>
      <c r="AF57" s="10"/>
      <c r="AG57" s="177"/>
      <c r="AH57" s="242"/>
      <c r="AI57" s="17"/>
      <c r="AJ57" s="242"/>
      <c r="AR57" s="5"/>
      <c r="AZ57" s="5"/>
      <c r="BH57" s="5"/>
      <c r="BI57" s="5"/>
    </row>
    <row r="58" spans="1:61" ht="12" customHeight="1" x14ac:dyDescent="0.2">
      <c r="A58" s="5"/>
      <c r="B58" s="12"/>
      <c r="C58" s="131" t="s">
        <v>74</v>
      </c>
      <c r="D58" s="284" t="str">
        <f>IF(D$86=0,0, "N.A.")</f>
        <v>N.A.</v>
      </c>
      <c r="E58" s="285"/>
      <c r="F58" s="284">
        <f>R$70</f>
        <v>0</v>
      </c>
      <c r="G58" s="286"/>
      <c r="H58" s="284">
        <f>T$70</f>
        <v>0</v>
      </c>
      <c r="I58" s="286"/>
      <c r="J58" s="284">
        <f>V$70</f>
        <v>0</v>
      </c>
      <c r="K58" s="287"/>
      <c r="L58" s="17"/>
      <c r="M58" s="10"/>
      <c r="N58" s="12"/>
      <c r="O58" s="80" t="str">
        <f>$C$176</f>
        <v>Bancos Corto Plazo</v>
      </c>
      <c r="P58" s="81"/>
      <c r="Q58" s="5"/>
      <c r="R58" s="90">
        <f>IF(F$86=0,0,IF(R$226&lt;=0,((R$226)*-1),0))</f>
        <v>0</v>
      </c>
      <c r="S58" s="5"/>
      <c r="T58" s="90">
        <f>IF(H$86=0,0,IF(T$226&lt;=0,((T$226)*-1),0))</f>
        <v>0</v>
      </c>
      <c r="U58" s="5"/>
      <c r="V58" s="90">
        <f>IF(J$86=0,0,IF(V$226&lt;=0,((V$226)*-1),0))</f>
        <v>0</v>
      </c>
      <c r="W58" s="17"/>
      <c r="X58" s="10"/>
      <c r="Y58" s="12"/>
      <c r="Z58" s="230" t="s">
        <v>75</v>
      </c>
      <c r="AA58" s="10"/>
      <c r="AB58" s="10"/>
      <c r="AC58" s="10"/>
      <c r="AD58" s="10"/>
      <c r="AE58" s="10"/>
      <c r="AF58" s="10"/>
      <c r="AG58" s="177"/>
      <c r="AH58" s="242"/>
      <c r="AI58" s="17"/>
      <c r="AJ58" s="242"/>
      <c r="AR58" s="5"/>
      <c r="AZ58" s="5"/>
      <c r="BH58" s="5"/>
      <c r="BI58" s="5"/>
    </row>
    <row r="59" spans="1:61" ht="12" customHeight="1" x14ac:dyDescent="0.2">
      <c r="A59" s="5"/>
      <c r="B59" s="12"/>
      <c r="C59" s="10"/>
      <c r="D59" s="10"/>
      <c r="E59" s="10"/>
      <c r="F59" s="10"/>
      <c r="G59" s="10"/>
      <c r="H59" s="10"/>
      <c r="I59" s="10"/>
      <c r="J59" s="10"/>
      <c r="K59" s="5"/>
      <c r="L59" s="17"/>
      <c r="M59" s="10"/>
      <c r="N59" s="12"/>
      <c r="O59" s="80" t="str">
        <f>$C$187</f>
        <v>Bancos Largo Plazo</v>
      </c>
      <c r="P59" s="81"/>
      <c r="Q59" s="5"/>
      <c r="R59" s="90">
        <f>IF(F$86=0,0,IF(R$232&lt;=0,((R$232)*-1),0))</f>
        <v>0</v>
      </c>
      <c r="S59" s="5"/>
      <c r="T59" s="90">
        <f>IF(H$86=0,0,IF(T$232&lt;=0,((T$232)*-1),0))</f>
        <v>0</v>
      </c>
      <c r="U59" s="5"/>
      <c r="V59" s="90">
        <f>IF(J$86=0,0,IF(V$232&lt;=0,((V$232)*-1),0))</f>
        <v>0</v>
      </c>
      <c r="W59" s="17"/>
      <c r="X59" s="10"/>
      <c r="Y59" s="12"/>
      <c r="Z59" s="230" t="s">
        <v>76</v>
      </c>
      <c r="AA59" s="10"/>
      <c r="AB59" s="10"/>
      <c r="AC59" s="10"/>
      <c r="AD59" s="10"/>
      <c r="AE59" s="10"/>
      <c r="AF59" s="10"/>
      <c r="AG59" s="177"/>
      <c r="AH59" s="242"/>
      <c r="AI59" s="17"/>
      <c r="AJ59" s="242"/>
      <c r="AR59" s="5"/>
      <c r="AZ59" s="5"/>
      <c r="BH59" s="5"/>
      <c r="BI59" s="5"/>
    </row>
    <row r="60" spans="1:61" ht="12" customHeight="1" x14ac:dyDescent="0.2">
      <c r="A60" s="5"/>
      <c r="B60" s="12"/>
      <c r="C60" s="126" t="s">
        <v>77</v>
      </c>
      <c r="D60" s="145"/>
      <c r="E60" s="10"/>
      <c r="F60" s="145"/>
      <c r="G60" s="10"/>
      <c r="H60" s="145"/>
      <c r="I60" s="10"/>
      <c r="J60" s="145"/>
      <c r="K60" s="5"/>
      <c r="L60" s="17"/>
      <c r="M60" s="10"/>
      <c r="N60" s="12"/>
      <c r="O60" s="80" t="str">
        <f>$C$184</f>
        <v>Porción Circulante</v>
      </c>
      <c r="P60" s="81"/>
      <c r="Q60" s="5"/>
      <c r="R60" s="90">
        <f>IF(F$86=0,0,IF(R$229&lt;=0,((R$229)*-1),0))</f>
        <v>0</v>
      </c>
      <c r="S60" s="5"/>
      <c r="T60" s="90">
        <f>IF(H$86=0,0,IF(T$229&lt;=0,((T$229)*-1),0))</f>
        <v>0</v>
      </c>
      <c r="U60" s="5"/>
      <c r="V60" s="90">
        <f>IF(J$86=0,0,IF(V$229&lt;=0,((V$229)*-1),0))</f>
        <v>0</v>
      </c>
      <c r="W60" s="17"/>
      <c r="X60" s="10"/>
      <c r="Y60" s="12"/>
      <c r="Z60" s="230" t="s">
        <v>78</v>
      </c>
      <c r="AA60" s="10"/>
      <c r="AB60" s="10"/>
      <c r="AC60" s="10"/>
      <c r="AD60" s="10"/>
      <c r="AE60" s="10"/>
      <c r="AF60" s="10"/>
      <c r="AG60" s="177"/>
      <c r="AH60" s="242"/>
      <c r="AI60" s="17"/>
      <c r="AJ60" s="242"/>
      <c r="AR60" s="5"/>
      <c r="AZ60" s="5"/>
      <c r="BH60" s="5"/>
      <c r="BI60" s="5"/>
    </row>
    <row r="61" spans="1:61" ht="12" customHeight="1" x14ac:dyDescent="0.2">
      <c r="A61" s="5"/>
      <c r="B61" s="12"/>
      <c r="C61" s="129" t="s">
        <v>46</v>
      </c>
      <c r="D61" s="276" t="str">
        <f>IF(D$86=0,0,"N.A.")</f>
        <v>N.A.</v>
      </c>
      <c r="E61" s="288"/>
      <c r="F61" s="276">
        <f>R$130</f>
        <v>0</v>
      </c>
      <c r="G61" s="289"/>
      <c r="H61" s="276">
        <f>T$130</f>
        <v>0</v>
      </c>
      <c r="I61" s="289"/>
      <c r="J61" s="276">
        <f>V$130</f>
        <v>0</v>
      </c>
      <c r="K61" s="290"/>
      <c r="L61" s="17"/>
      <c r="M61" s="10"/>
      <c r="N61" s="12"/>
      <c r="O61" s="52" t="s">
        <v>79</v>
      </c>
      <c r="P61" s="81"/>
      <c r="Q61" s="5"/>
      <c r="R61" s="90">
        <f>IF(F$86=0,0,R$96-R$99)</f>
        <v>0</v>
      </c>
      <c r="S61" s="5"/>
      <c r="T61" s="90">
        <f>IF(H$86=0,0,T$96-T$99)</f>
        <v>0</v>
      </c>
      <c r="U61" s="5"/>
      <c r="V61" s="90">
        <f>IF(J$86=0,0,V$96-V$99)</f>
        <v>0</v>
      </c>
      <c r="W61" s="17"/>
      <c r="X61" s="10"/>
      <c r="Y61" s="12"/>
      <c r="Z61" s="230" t="s">
        <v>80</v>
      </c>
      <c r="AA61" s="10"/>
      <c r="AB61" s="10"/>
      <c r="AC61" s="10"/>
      <c r="AD61" s="10"/>
      <c r="AE61" s="10"/>
      <c r="AF61" s="10"/>
      <c r="AG61" s="177"/>
      <c r="AH61" s="242"/>
      <c r="AI61" s="17"/>
      <c r="AJ61" s="242"/>
      <c r="AR61" s="5"/>
      <c r="AZ61" s="5"/>
      <c r="BH61" s="5"/>
      <c r="BI61" s="5"/>
    </row>
    <row r="62" spans="1:61" ht="12" customHeight="1" x14ac:dyDescent="0.2">
      <c r="A62" s="5"/>
      <c r="B62" s="12"/>
      <c r="C62" s="129" t="s">
        <v>81</v>
      </c>
      <c r="D62" s="280" t="str">
        <f>IF(D$86=0,0,"N.A.")</f>
        <v>N.A.</v>
      </c>
      <c r="E62" s="291"/>
      <c r="F62" s="280">
        <f>R$132</f>
        <v>0</v>
      </c>
      <c r="G62" s="292"/>
      <c r="H62" s="280">
        <f>T$132</f>
        <v>0</v>
      </c>
      <c r="I62" s="292"/>
      <c r="J62" s="280">
        <f>V$132</f>
        <v>0</v>
      </c>
      <c r="K62" s="293"/>
      <c r="L62" s="17"/>
      <c r="M62" s="10"/>
      <c r="N62" s="12"/>
      <c r="O62" s="108" t="s">
        <v>82</v>
      </c>
      <c r="P62" s="81"/>
      <c r="Q62" s="5"/>
      <c r="R62" s="90">
        <f>IF(F$86=0,0,R$107-R$112-R$111)</f>
        <v>0</v>
      </c>
      <c r="S62" s="5"/>
      <c r="T62" s="90">
        <f>IF(H$86=0,0,T$107-T$112-T$111)</f>
        <v>0</v>
      </c>
      <c r="U62" s="5"/>
      <c r="V62" s="90">
        <f>IF(J$86=0,0,V$107-V$112-V$111)</f>
        <v>0</v>
      </c>
      <c r="W62" s="17"/>
      <c r="X62" s="10"/>
      <c r="Y62" s="12"/>
      <c r="Z62" s="230" t="s">
        <v>83</v>
      </c>
      <c r="AA62" s="10"/>
      <c r="AB62" s="10"/>
      <c r="AC62" s="10"/>
      <c r="AD62" s="10"/>
      <c r="AE62" s="10"/>
      <c r="AF62" s="10"/>
      <c r="AG62" s="177"/>
      <c r="AH62" s="242"/>
      <c r="AI62" s="17"/>
      <c r="AJ62" s="242"/>
      <c r="AR62" s="5"/>
      <c r="AZ62" s="5"/>
      <c r="BH62" s="5"/>
      <c r="BI62" s="5"/>
    </row>
    <row r="63" spans="1:61" ht="12" customHeight="1" x14ac:dyDescent="0.2">
      <c r="A63" s="5"/>
      <c r="B63" s="12"/>
      <c r="C63" s="131" t="s">
        <v>84</v>
      </c>
      <c r="D63" s="284" t="str">
        <f>IF(D$86=0,0,"N.A.")</f>
        <v>N.A.</v>
      </c>
      <c r="E63" s="294"/>
      <c r="F63" s="284">
        <f>R$136</f>
        <v>0</v>
      </c>
      <c r="G63" s="295"/>
      <c r="H63" s="284">
        <f>T$136</f>
        <v>0</v>
      </c>
      <c r="I63" s="295"/>
      <c r="J63" s="284">
        <f>V$136</f>
        <v>0</v>
      </c>
      <c r="K63" s="296"/>
      <c r="L63" s="17"/>
      <c r="M63" s="10"/>
      <c r="N63" s="12"/>
      <c r="O63" s="80" t="str">
        <f>$C$169</f>
        <v>Otros activos</v>
      </c>
      <c r="P63" s="81"/>
      <c r="Q63" s="5"/>
      <c r="R63" s="90">
        <f>IF(F$86=0,0,F$169-D$169-R$157)</f>
        <v>0</v>
      </c>
      <c r="S63" s="5"/>
      <c r="T63" s="90">
        <f>IF(H$86=0,0,H$169-F$169-T$157)</f>
        <v>0</v>
      </c>
      <c r="U63" s="90">
        <f>IF(I86=0,0,U$157)</f>
        <v>0</v>
      </c>
      <c r="V63" s="90">
        <f>IF(J$86=0,0,J$169-H$169-V$157)</f>
        <v>0</v>
      </c>
      <c r="W63" s="17"/>
      <c r="X63" s="10"/>
      <c r="Y63" s="12"/>
      <c r="Z63" s="230" t="s">
        <v>85</v>
      </c>
      <c r="AA63" s="10"/>
      <c r="AB63" s="10"/>
      <c r="AC63" s="10"/>
      <c r="AD63" s="10"/>
      <c r="AE63" s="10"/>
      <c r="AF63" s="10"/>
      <c r="AG63" s="177"/>
      <c r="AH63" s="242"/>
      <c r="AI63" s="17"/>
      <c r="AJ63" s="242"/>
      <c r="AR63" s="5"/>
      <c r="AZ63" s="5"/>
      <c r="BH63" s="5"/>
      <c r="BI63" s="5"/>
    </row>
    <row r="64" spans="1:61" ht="12" customHeight="1" x14ac:dyDescent="0.2">
      <c r="A64" s="5"/>
      <c r="B64" s="12"/>
      <c r="C64" s="10"/>
      <c r="D64" s="10"/>
      <c r="E64" s="10"/>
      <c r="F64" s="10"/>
      <c r="G64" s="10"/>
      <c r="H64" s="10"/>
      <c r="I64" s="10"/>
      <c r="J64" s="10"/>
      <c r="K64" s="5"/>
      <c r="L64" s="17"/>
      <c r="M64" s="10"/>
      <c r="N64" s="12"/>
      <c r="O64" s="107" t="str">
        <f>$C$162</f>
        <v>Deudores Diversos</v>
      </c>
      <c r="P64" s="81"/>
      <c r="Q64" s="5"/>
      <c r="R64" s="90">
        <f>IF(F$86=0,0,F$162-D$162)</f>
        <v>0</v>
      </c>
      <c r="S64" s="5"/>
      <c r="T64" s="90">
        <f>IF(H$86=0,0,H$162-F$162)</f>
        <v>0</v>
      </c>
      <c r="U64" s="5"/>
      <c r="V64" s="90">
        <f>IF(J$86=0,0,J$162-H$162)</f>
        <v>0</v>
      </c>
      <c r="W64" s="17"/>
      <c r="X64" s="10"/>
      <c r="Y64" s="12"/>
      <c r="Z64" s="230" t="s">
        <v>86</v>
      </c>
      <c r="AA64" s="10"/>
      <c r="AB64" s="10"/>
      <c r="AC64" s="10"/>
      <c r="AD64" s="10"/>
      <c r="AE64" s="10"/>
      <c r="AF64" s="10"/>
      <c r="AG64" s="177"/>
      <c r="AH64" s="242"/>
      <c r="AI64" s="17"/>
      <c r="AJ64" s="242"/>
      <c r="AR64" s="5"/>
      <c r="AZ64" s="5"/>
      <c r="BH64" s="5"/>
      <c r="BI64" s="5"/>
    </row>
    <row r="65" spans="1:61" ht="12" customHeight="1" x14ac:dyDescent="0.2">
      <c r="A65" s="5"/>
      <c r="B65" s="12"/>
      <c r="C65" s="126" t="s">
        <v>87</v>
      </c>
      <c r="D65" s="181"/>
      <c r="E65" s="10"/>
      <c r="F65" s="181"/>
      <c r="G65" s="10"/>
      <c r="H65" s="181"/>
      <c r="I65" s="10"/>
      <c r="J65" s="181"/>
      <c r="K65" s="5"/>
      <c r="L65" s="17"/>
      <c r="M65" s="10"/>
      <c r="N65" s="12"/>
      <c r="O65" s="107" t="str">
        <f>$C$170</f>
        <v>Exceso del Costo de Acciones s/Valor Contable</v>
      </c>
      <c r="P65" s="81"/>
      <c r="Q65" s="5"/>
      <c r="R65" s="90">
        <f>IF(F$86=0,0,F$170-D$170)</f>
        <v>0</v>
      </c>
      <c r="S65" s="5"/>
      <c r="T65" s="90">
        <f>IF(H$86=0,0,H$170-F$170)</f>
        <v>0</v>
      </c>
      <c r="U65" s="5"/>
      <c r="V65" s="90">
        <f>IF(J$86=0,0,J$170-H$170)</f>
        <v>0</v>
      </c>
      <c r="W65" s="17"/>
      <c r="X65" s="10"/>
      <c r="Y65" s="12"/>
      <c r="Z65" s="230" t="s">
        <v>88</v>
      </c>
      <c r="AA65" s="10"/>
      <c r="AB65" s="10"/>
      <c r="AC65" s="10"/>
      <c r="AD65" s="10"/>
      <c r="AE65" s="10"/>
      <c r="AF65" s="10"/>
      <c r="AG65" s="177"/>
      <c r="AH65" s="242"/>
      <c r="AI65" s="17"/>
      <c r="AJ65" s="242"/>
      <c r="AR65" s="5"/>
      <c r="AZ65" s="5"/>
      <c r="BH65" s="5"/>
      <c r="BI65" s="5"/>
    </row>
    <row r="66" spans="1:61" ht="12" customHeight="1" x14ac:dyDescent="0.2">
      <c r="A66" s="5"/>
      <c r="B66" s="12"/>
      <c r="C66" s="129" t="s">
        <v>89</v>
      </c>
      <c r="D66" s="276" t="str">
        <f>IF(D86=0,0,"N.A.")</f>
        <v>N.A.</v>
      </c>
      <c r="E66" s="297"/>
      <c r="F66" s="298">
        <f>AC$15</f>
        <v>0</v>
      </c>
      <c r="G66" s="299"/>
      <c r="H66" s="298">
        <f>AE$15</f>
        <v>0</v>
      </c>
      <c r="I66" s="299"/>
      <c r="J66" s="298">
        <f>AG$15</f>
        <v>0</v>
      </c>
      <c r="K66" s="300"/>
      <c r="L66" s="17"/>
      <c r="M66" s="10"/>
      <c r="N66" s="12"/>
      <c r="O66" s="107" t="str">
        <f>$C$164</f>
        <v>Otros Activos Circulantes no Operativos</v>
      </c>
      <c r="P66" s="81"/>
      <c r="Q66" s="5"/>
      <c r="R66" s="90">
        <f>IF(F$86=0,0,F$164-D$164)</f>
        <v>0</v>
      </c>
      <c r="S66" s="5"/>
      <c r="T66" s="90">
        <f>IF(H$86=0,0,H$164-F$164)</f>
        <v>0</v>
      </c>
      <c r="U66" s="5"/>
      <c r="V66" s="90">
        <f>IF(J$86=0,0,J$164-H$164)</f>
        <v>0</v>
      </c>
      <c r="W66" s="17"/>
      <c r="X66" s="10"/>
      <c r="Y66" s="12"/>
      <c r="Z66" s="230" t="s">
        <v>90</v>
      </c>
      <c r="AA66" s="10"/>
      <c r="AB66" s="10"/>
      <c r="AC66" s="10"/>
      <c r="AD66" s="10"/>
      <c r="AE66" s="10"/>
      <c r="AF66" s="10"/>
      <c r="AG66" s="177"/>
      <c r="AH66" s="242"/>
      <c r="AI66" s="17"/>
      <c r="AJ66" s="242"/>
      <c r="AR66" s="5"/>
      <c r="AZ66" s="5"/>
      <c r="BH66" s="5"/>
      <c r="BI66" s="5"/>
    </row>
    <row r="67" spans="1:61" ht="12" customHeight="1" x14ac:dyDescent="0.2">
      <c r="A67" s="5"/>
      <c r="B67" s="12"/>
      <c r="C67" s="129" t="s">
        <v>91</v>
      </c>
      <c r="D67" s="301" t="str">
        <f>AA$18</f>
        <v>N.A.</v>
      </c>
      <c r="E67" s="302"/>
      <c r="F67" s="301" t="str">
        <f>AC$18</f>
        <v>N.A.</v>
      </c>
      <c r="G67" s="302"/>
      <c r="H67" s="301" t="str">
        <f>AE$18</f>
        <v>N.A.</v>
      </c>
      <c r="I67" s="302"/>
      <c r="J67" s="301" t="str">
        <f>AG$18</f>
        <v>N.A.</v>
      </c>
      <c r="K67" s="303"/>
      <c r="L67" s="17"/>
      <c r="M67" s="10"/>
      <c r="N67" s="12"/>
      <c r="O67" s="107" t="str">
        <f>$C$171</f>
        <v>Otros activos no operativos</v>
      </c>
      <c r="P67" s="81"/>
      <c r="Q67" s="5"/>
      <c r="R67" s="90">
        <f>IF(F$86=0,0,F$171-D$171)</f>
        <v>0</v>
      </c>
      <c r="S67" s="5"/>
      <c r="T67" s="90">
        <f>IF(H$86=0,0,H$171-F$171)</f>
        <v>0</v>
      </c>
      <c r="U67" s="5"/>
      <c r="V67" s="90">
        <f>IF(J$86=0,0,J$171-H$171)</f>
        <v>0</v>
      </c>
      <c r="W67" s="17"/>
      <c r="X67" s="10"/>
      <c r="Y67" s="12"/>
      <c r="Z67" s="230"/>
      <c r="AA67" s="10"/>
      <c r="AB67" s="10"/>
      <c r="AC67" s="10"/>
      <c r="AD67" s="10"/>
      <c r="AE67" s="10"/>
      <c r="AF67" s="10"/>
      <c r="AG67" s="177"/>
      <c r="AH67" s="242"/>
      <c r="AI67" s="17"/>
      <c r="AJ67" s="242"/>
      <c r="AR67" s="5"/>
      <c r="AZ67" s="5"/>
      <c r="BH67" s="5"/>
      <c r="BI67" s="5"/>
    </row>
    <row r="68" spans="1:61" ht="12" customHeight="1" x14ac:dyDescent="0.2">
      <c r="A68" s="5"/>
      <c r="B68" s="12"/>
      <c r="C68" s="129" t="s">
        <v>92</v>
      </c>
      <c r="D68" s="301" t="str">
        <f>AA$22</f>
        <v>N.A.</v>
      </c>
      <c r="E68" s="302"/>
      <c r="F68" s="301" t="str">
        <f>AC$22</f>
        <v>N.A.</v>
      </c>
      <c r="G68" s="302"/>
      <c r="H68" s="301" t="str">
        <f>AE$22</f>
        <v>N.A.</v>
      </c>
      <c r="I68" s="302"/>
      <c r="J68" s="301" t="str">
        <f>AG$22</f>
        <v>N.A.</v>
      </c>
      <c r="K68" s="303"/>
      <c r="L68" s="17"/>
      <c r="M68" s="10"/>
      <c r="N68" s="12"/>
      <c r="O68" s="77" t="s">
        <v>93</v>
      </c>
      <c r="P68" s="78"/>
      <c r="Q68" s="5"/>
      <c r="R68" s="97">
        <f>SUM(R$56:R$67)</f>
        <v>0</v>
      </c>
      <c r="S68" s="5"/>
      <c r="T68" s="97">
        <f>SUM(T$56:T$67)</f>
        <v>0</v>
      </c>
      <c r="U68" s="5"/>
      <c r="V68" s="97">
        <f>SUM(V$56:V$67)</f>
        <v>0</v>
      </c>
      <c r="W68" s="17"/>
      <c r="X68" s="10"/>
      <c r="Y68" s="12"/>
      <c r="Z68" s="230"/>
      <c r="AA68" s="10"/>
      <c r="AB68" s="10"/>
      <c r="AC68" s="10"/>
      <c r="AD68" s="10"/>
      <c r="AE68" s="10"/>
      <c r="AF68" s="10"/>
      <c r="AG68" s="177"/>
      <c r="AH68" s="242"/>
      <c r="AI68" s="17"/>
      <c r="AJ68" s="242"/>
      <c r="AR68" s="5"/>
      <c r="AZ68" s="5"/>
      <c r="BH68" s="5"/>
      <c r="BI68" s="5"/>
    </row>
    <row r="69" spans="1:61" ht="12" customHeight="1" x14ac:dyDescent="0.2">
      <c r="A69" s="5"/>
      <c r="B69" s="218"/>
      <c r="C69" s="129" t="s">
        <v>94</v>
      </c>
      <c r="D69" s="301">
        <f>AA$23</f>
        <v>0</v>
      </c>
      <c r="E69" s="302"/>
      <c r="F69" s="301">
        <f>AC$23</f>
        <v>0</v>
      </c>
      <c r="G69" s="302"/>
      <c r="H69" s="301">
        <f>AE$23</f>
        <v>0</v>
      </c>
      <c r="I69" s="302"/>
      <c r="J69" s="301">
        <f>AG$23</f>
        <v>0</v>
      </c>
      <c r="K69" s="303"/>
      <c r="L69" s="219"/>
      <c r="M69" s="10"/>
      <c r="N69" s="12"/>
      <c r="O69" s="5"/>
      <c r="P69" s="5"/>
      <c r="Q69" s="5"/>
      <c r="R69" s="5"/>
      <c r="S69" s="5"/>
      <c r="T69" s="5"/>
      <c r="U69" s="5"/>
      <c r="V69" s="5"/>
      <c r="W69" s="17"/>
      <c r="X69" s="10"/>
      <c r="Y69" s="12"/>
      <c r="Z69" s="230"/>
      <c r="AA69" s="10"/>
      <c r="AB69" s="10"/>
      <c r="AC69" s="10"/>
      <c r="AD69" s="10"/>
      <c r="AE69" s="10"/>
      <c r="AF69" s="10"/>
      <c r="AG69" s="177"/>
      <c r="AH69" s="242"/>
      <c r="AI69" s="17"/>
      <c r="AJ69" s="242"/>
    </row>
    <row r="70" spans="1:61" ht="12" customHeight="1" x14ac:dyDescent="0.2">
      <c r="A70" s="5"/>
      <c r="B70" s="218"/>
      <c r="C70" s="129" t="s">
        <v>95</v>
      </c>
      <c r="D70" s="280">
        <f>AA$29</f>
        <v>0</v>
      </c>
      <c r="E70" s="304"/>
      <c r="F70" s="280">
        <f>AC$29</f>
        <v>0</v>
      </c>
      <c r="G70" s="304"/>
      <c r="H70" s="280">
        <f>AE$29</f>
        <v>0</v>
      </c>
      <c r="I70" s="304"/>
      <c r="J70" s="280">
        <f>AG$29</f>
        <v>0</v>
      </c>
      <c r="K70" s="305"/>
      <c r="L70" s="220"/>
      <c r="M70" s="10"/>
      <c r="N70" s="12"/>
      <c r="O70" s="109" t="s">
        <v>96</v>
      </c>
      <c r="P70" s="110"/>
      <c r="Q70" s="222"/>
      <c r="R70" s="111">
        <f>R$35+R$37+R$53-R$68</f>
        <v>0</v>
      </c>
      <c r="S70" s="222"/>
      <c r="T70" s="111">
        <f>T$35+T$37+T$53-T$68</f>
        <v>0</v>
      </c>
      <c r="U70" s="222"/>
      <c r="V70" s="111">
        <f>V$35+V$37+V$53-V$68</f>
        <v>0</v>
      </c>
      <c r="W70" s="17"/>
      <c r="X70" s="10"/>
      <c r="Y70" s="12"/>
      <c r="Z70" s="230"/>
      <c r="AA70" s="10"/>
      <c r="AB70" s="10"/>
      <c r="AC70" s="10"/>
      <c r="AD70" s="10"/>
      <c r="AE70" s="10"/>
      <c r="AF70" s="10"/>
      <c r="AG70" s="177"/>
      <c r="AH70" s="242"/>
      <c r="AI70" s="17"/>
      <c r="AJ70" s="242"/>
    </row>
    <row r="71" spans="1:61" ht="12" customHeight="1" x14ac:dyDescent="0.2">
      <c r="A71" s="5"/>
      <c r="B71" s="218"/>
      <c r="C71" s="131" t="s">
        <v>97</v>
      </c>
      <c r="D71" s="306" t="str">
        <f>AA$39</f>
        <v>N.A.</v>
      </c>
      <c r="E71" s="307"/>
      <c r="F71" s="306" t="str">
        <f>AC$39</f>
        <v>N.A.</v>
      </c>
      <c r="G71" s="307"/>
      <c r="H71" s="306" t="str">
        <f>AE$39</f>
        <v>N.A.</v>
      </c>
      <c r="I71" s="307"/>
      <c r="J71" s="306" t="str">
        <f>AG$39</f>
        <v>N.A.</v>
      </c>
      <c r="K71" s="308"/>
      <c r="L71" s="220"/>
      <c r="M71" s="10"/>
      <c r="N71" s="12"/>
      <c r="O71" s="113" t="s">
        <v>98</v>
      </c>
      <c r="P71" s="114"/>
      <c r="Q71" s="5"/>
      <c r="R71" s="233">
        <f>IF(F$86=0,0,F$157-D$157-R$70)</f>
        <v>0</v>
      </c>
      <c r="S71" s="234"/>
      <c r="T71" s="233">
        <f>IF(H$86=0,0,H$157-F$157-T$70)</f>
        <v>0</v>
      </c>
      <c r="U71" s="234"/>
      <c r="V71" s="233">
        <f>IF(J$86=0,0,J$157-H$157-V$70)</f>
        <v>0</v>
      </c>
      <c r="W71" s="17"/>
      <c r="X71" s="10"/>
      <c r="Y71" s="12"/>
      <c r="Z71" s="231"/>
      <c r="AA71" s="178"/>
      <c r="AB71" s="178"/>
      <c r="AC71" s="178"/>
      <c r="AD71" s="178"/>
      <c r="AE71" s="178"/>
      <c r="AF71" s="178"/>
      <c r="AG71" s="179"/>
      <c r="AH71" s="242"/>
      <c r="AI71" s="17"/>
      <c r="AJ71" s="242"/>
    </row>
    <row r="72" spans="1:61" ht="12" customHeight="1" thickBot="1" x14ac:dyDescent="0.25">
      <c r="A72" s="5"/>
      <c r="B72" s="118"/>
      <c r="C72" s="119"/>
      <c r="D72" s="119"/>
      <c r="E72" s="119"/>
      <c r="F72" s="119"/>
      <c r="G72" s="119"/>
      <c r="H72" s="119"/>
      <c r="I72" s="119"/>
      <c r="J72" s="119"/>
      <c r="K72" s="119"/>
      <c r="L72" s="120"/>
      <c r="M72" s="10"/>
      <c r="N72" s="118"/>
      <c r="O72" s="119"/>
      <c r="P72" s="119"/>
      <c r="Q72" s="5"/>
      <c r="R72" s="119"/>
      <c r="S72" s="5"/>
      <c r="T72" s="119"/>
      <c r="U72" s="5"/>
      <c r="V72" s="119"/>
      <c r="W72" s="120"/>
      <c r="X72" s="10"/>
      <c r="Y72" s="118"/>
      <c r="Z72" s="247"/>
      <c r="AA72" s="248"/>
      <c r="AB72" s="10"/>
      <c r="AC72" s="248"/>
      <c r="AD72" s="10"/>
      <c r="AE72" s="248"/>
      <c r="AF72" s="10"/>
      <c r="AG72" s="248"/>
      <c r="AH72" s="242"/>
      <c r="AI72" s="120"/>
      <c r="AJ72" s="242"/>
    </row>
    <row r="73" spans="1:61" ht="12" customHeight="1" thickTop="1" thickBo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10"/>
      <c r="N73" s="5"/>
      <c r="O73" s="5"/>
      <c r="P73" s="5"/>
      <c r="Q73" s="5"/>
      <c r="R73" s="5"/>
      <c r="S73" s="5"/>
      <c r="T73" s="5"/>
      <c r="U73" s="5"/>
      <c r="V73" s="5"/>
      <c r="W73" s="5"/>
      <c r="X73" s="10"/>
      <c r="Y73" s="5"/>
      <c r="Z73" s="242"/>
      <c r="AA73" s="242"/>
      <c r="AB73" s="242"/>
      <c r="AC73" s="242"/>
      <c r="AD73" s="242"/>
      <c r="AE73" s="242"/>
      <c r="AF73" s="242"/>
      <c r="AG73" s="242"/>
      <c r="AH73" s="242"/>
      <c r="AI73" s="242"/>
      <c r="AJ73" s="242"/>
    </row>
    <row r="74" spans="1:61" ht="12" customHeight="1" thickTop="1" x14ac:dyDescent="0.45">
      <c r="B74" s="6"/>
      <c r="C74" s="7"/>
      <c r="D74" s="8"/>
      <c r="E74" s="8"/>
      <c r="F74" s="8"/>
      <c r="G74" s="8"/>
      <c r="H74" s="8"/>
      <c r="I74" s="8"/>
      <c r="J74" s="8"/>
      <c r="K74" s="8"/>
      <c r="L74" s="9"/>
      <c r="M74" s="10"/>
      <c r="N74" s="6"/>
      <c r="O74" s="7"/>
      <c r="P74" s="8"/>
      <c r="R74" s="8"/>
      <c r="S74" s="11"/>
      <c r="T74" s="8"/>
      <c r="U74" s="11"/>
      <c r="V74" s="8"/>
      <c r="W74" s="9"/>
      <c r="X74" s="11"/>
      <c r="Z74" s="249"/>
      <c r="AA74" s="249"/>
      <c r="AB74" s="249"/>
      <c r="AC74" s="249"/>
      <c r="AD74" s="249"/>
      <c r="AE74" s="249"/>
      <c r="AF74" s="249"/>
      <c r="AG74" s="249"/>
      <c r="AH74" s="249"/>
      <c r="AI74" s="249"/>
      <c r="AJ74" s="249"/>
    </row>
    <row r="75" spans="1:61" ht="27.95" customHeight="1" x14ac:dyDescent="0.5">
      <c r="B75" s="12"/>
      <c r="C75" s="13"/>
      <c r="D75" s="14"/>
      <c r="E75" s="14"/>
      <c r="F75" s="15"/>
      <c r="G75" s="15"/>
      <c r="H75" s="14"/>
      <c r="I75" s="10"/>
      <c r="J75" s="16"/>
      <c r="K75" s="16" t="s">
        <v>99</v>
      </c>
      <c r="L75" s="17"/>
      <c r="M75" s="10"/>
      <c r="N75" s="12"/>
      <c r="O75" s="13"/>
      <c r="P75" s="14"/>
      <c r="R75" s="14"/>
      <c r="S75" s="11"/>
      <c r="T75" s="10"/>
      <c r="U75" s="11"/>
      <c r="V75" s="16" t="str">
        <f>$K$75</f>
        <v>ESTADOS FINANCIEROS</v>
      </c>
      <c r="W75" s="17"/>
      <c r="X75" s="11"/>
      <c r="Z75" s="249"/>
      <c r="AA75" s="249"/>
      <c r="AB75" s="249"/>
      <c r="AC75" s="249"/>
      <c r="AD75" s="249"/>
      <c r="AE75" s="249"/>
      <c r="AF75" s="249"/>
      <c r="AG75" s="249"/>
      <c r="AH75" s="249"/>
      <c r="AI75" s="249"/>
      <c r="AJ75" s="249"/>
    </row>
    <row r="76" spans="1:61" ht="12" customHeight="1" x14ac:dyDescent="0.2">
      <c r="B76" s="12"/>
      <c r="C76" s="18" t="s">
        <v>231</v>
      </c>
      <c r="D76" s="19"/>
      <c r="E76" s="19"/>
      <c r="F76" s="19"/>
      <c r="G76" s="19"/>
      <c r="H76" s="19"/>
      <c r="I76" s="10"/>
      <c r="J76" s="20"/>
      <c r="K76" s="20"/>
      <c r="L76" s="17"/>
      <c r="M76" s="10"/>
      <c r="N76" s="12"/>
      <c r="O76" s="18" t="s">
        <v>234</v>
      </c>
      <c r="P76" s="19"/>
      <c r="R76" s="14"/>
      <c r="S76" s="11"/>
      <c r="T76" s="10"/>
      <c r="U76" s="11"/>
      <c r="V76" s="20"/>
      <c r="W76" s="17"/>
      <c r="X76" s="11"/>
      <c r="Z76" s="249"/>
      <c r="AA76" s="249"/>
      <c r="AB76" s="249"/>
      <c r="AC76" s="249"/>
      <c r="AD76" s="249"/>
      <c r="AE76" s="249"/>
      <c r="AF76" s="249"/>
      <c r="AG76" s="249"/>
      <c r="AH76" s="249"/>
      <c r="AI76" s="249"/>
      <c r="AJ76" s="249"/>
    </row>
    <row r="77" spans="1:61" ht="12" customHeight="1" x14ac:dyDescent="0.2">
      <c r="B77" s="12"/>
      <c r="C77" s="19"/>
      <c r="D77" s="19"/>
      <c r="E77" s="19"/>
      <c r="F77" s="19"/>
      <c r="G77" s="19"/>
      <c r="H77" s="19"/>
      <c r="I77" s="19"/>
      <c r="J77" s="19"/>
      <c r="K77" s="19"/>
      <c r="L77" s="17"/>
      <c r="M77" s="10"/>
      <c r="N77" s="12"/>
      <c r="O77" s="14"/>
      <c r="P77" s="14"/>
      <c r="R77" s="14"/>
      <c r="S77" s="11"/>
      <c r="T77" s="14"/>
      <c r="U77" s="11"/>
      <c r="V77" s="10"/>
      <c r="W77" s="17"/>
      <c r="X77" s="11"/>
      <c r="Z77" s="249"/>
      <c r="AA77" s="249"/>
      <c r="AB77" s="249"/>
      <c r="AC77" s="249"/>
      <c r="AD77" s="249"/>
      <c r="AE77" s="249"/>
      <c r="AF77" s="249"/>
      <c r="AG77" s="249"/>
      <c r="AH77" s="249"/>
      <c r="AI77" s="249"/>
      <c r="AJ77" s="249"/>
    </row>
    <row r="78" spans="1:61" ht="12" customHeight="1" x14ac:dyDescent="0.2">
      <c r="B78" s="12"/>
      <c r="C78" s="19"/>
      <c r="D78" s="19"/>
      <c r="E78" s="19"/>
      <c r="F78" s="19"/>
      <c r="G78" s="19"/>
      <c r="H78" s="19"/>
      <c r="I78" s="19"/>
      <c r="J78" s="19"/>
      <c r="K78" s="19"/>
      <c r="L78" s="17"/>
      <c r="M78" s="10"/>
      <c r="N78" s="12"/>
      <c r="O78" s="14"/>
      <c r="P78" s="14"/>
      <c r="R78" s="14"/>
      <c r="S78" s="11"/>
      <c r="T78" s="14"/>
      <c r="U78" s="11"/>
      <c r="V78" s="10"/>
      <c r="W78" s="17"/>
      <c r="X78" s="11"/>
    </row>
    <row r="79" spans="1:61" ht="20.100000000000001" customHeight="1" x14ac:dyDescent="0.3">
      <c r="B79" s="22"/>
      <c r="C79" s="26" t="s">
        <v>14</v>
      </c>
      <c r="D79" s="26"/>
      <c r="E79" s="26"/>
      <c r="F79" s="26"/>
      <c r="G79" s="26"/>
      <c r="H79" s="26"/>
      <c r="I79" s="26"/>
      <c r="J79" s="26"/>
      <c r="K79" s="26"/>
      <c r="L79" s="25"/>
      <c r="M79" s="10"/>
      <c r="N79" s="22"/>
      <c r="O79" s="26" t="s">
        <v>100</v>
      </c>
      <c r="P79" s="26"/>
      <c r="R79" s="26"/>
      <c r="S79" s="11"/>
      <c r="T79" s="26"/>
      <c r="U79" s="11"/>
      <c r="V79" s="27"/>
      <c r="W79" s="25"/>
      <c r="X79" s="11"/>
    </row>
    <row r="80" spans="1:61" ht="12" customHeight="1" x14ac:dyDescent="0.2">
      <c r="B80" s="12"/>
      <c r="C80" s="29" t="s">
        <v>101</v>
      </c>
      <c r="D80" s="235">
        <f>+D8</f>
        <v>0</v>
      </c>
      <c r="E80" s="30"/>
      <c r="F80" s="30"/>
      <c r="G80" s="30"/>
      <c r="H80" s="30"/>
      <c r="I80" s="30"/>
      <c r="J80" s="30"/>
      <c r="K80" s="31"/>
      <c r="L80" s="17"/>
      <c r="M80" s="10"/>
      <c r="N80" s="12"/>
      <c r="O80" s="29" t="str">
        <f>$C$80</f>
        <v>EMPRESA:</v>
      </c>
      <c r="P80" s="32">
        <f>$D$80</f>
        <v>0</v>
      </c>
      <c r="R80" s="33"/>
      <c r="S80" s="11"/>
      <c r="T80" s="33"/>
      <c r="U80" s="11"/>
      <c r="V80" s="34"/>
      <c r="W80" s="17"/>
      <c r="X80" s="11"/>
    </row>
    <row r="81" spans="2:24" ht="12" customHeight="1" x14ac:dyDescent="0.2">
      <c r="B81" s="12"/>
      <c r="C81" s="35" t="s">
        <v>102</v>
      </c>
      <c r="D81" s="36">
        <f>+D9</f>
        <v>0</v>
      </c>
      <c r="E81" s="37"/>
      <c r="F81" s="37"/>
      <c r="G81" s="37"/>
      <c r="H81" s="37"/>
      <c r="I81" s="37"/>
      <c r="J81" s="37"/>
      <c r="K81" s="38"/>
      <c r="L81" s="17"/>
      <c r="M81" s="10"/>
      <c r="N81" s="12"/>
      <c r="O81" s="35" t="str">
        <f>$C$81</f>
        <v>GRUPO:</v>
      </c>
      <c r="P81" s="39">
        <f>$D$81</f>
        <v>0</v>
      </c>
      <c r="R81" s="14"/>
      <c r="S81" s="11"/>
      <c r="T81" s="14"/>
      <c r="U81" s="11"/>
      <c r="V81" s="40"/>
      <c r="W81" s="17"/>
      <c r="X81" s="11"/>
    </row>
    <row r="82" spans="2:24" ht="12" customHeight="1" x14ac:dyDescent="0.2">
      <c r="B82" s="12"/>
      <c r="C82" s="35" t="s">
        <v>103</v>
      </c>
      <c r="D82" s="36">
        <f>+D10</f>
        <v>0</v>
      </c>
      <c r="E82" s="37"/>
      <c r="F82" s="37"/>
      <c r="G82" s="37"/>
      <c r="H82" s="37"/>
      <c r="I82" s="37"/>
      <c r="J82" s="37"/>
      <c r="K82" s="38"/>
      <c r="L82" s="17"/>
      <c r="M82" s="10"/>
      <c r="N82" s="12"/>
      <c r="O82" s="41" t="str">
        <f>$C$86</f>
        <v>FECHA:</v>
      </c>
      <c r="P82" s="42"/>
      <c r="R82" s="42">
        <f>F$86</f>
        <v>37256</v>
      </c>
      <c r="S82" s="11"/>
      <c r="T82" s="42">
        <f>H$86</f>
        <v>37621</v>
      </c>
      <c r="U82" s="11"/>
      <c r="V82" s="42">
        <f>J$86</f>
        <v>37986</v>
      </c>
      <c r="W82" s="17"/>
      <c r="X82" s="11"/>
    </row>
    <row r="83" spans="2:24" ht="12" customHeight="1" x14ac:dyDescent="0.2">
      <c r="B83" s="12"/>
      <c r="C83" s="35" t="s">
        <v>104</v>
      </c>
      <c r="D83" s="36" t="s">
        <v>238</v>
      </c>
      <c r="E83" s="37"/>
      <c r="F83" s="37"/>
      <c r="G83" s="37"/>
      <c r="H83" s="37"/>
      <c r="I83" s="37"/>
      <c r="J83" s="37"/>
      <c r="K83" s="38"/>
      <c r="L83" s="17"/>
      <c r="M83" s="10"/>
      <c r="N83" s="12"/>
      <c r="O83" s="14"/>
      <c r="P83" s="14"/>
      <c r="R83" s="43"/>
      <c r="S83" s="11"/>
      <c r="T83" s="43"/>
      <c r="U83" s="11"/>
      <c r="V83" s="43"/>
      <c r="W83" s="17"/>
      <c r="X83" s="11"/>
    </row>
    <row r="84" spans="2:24" ht="12" customHeight="1" x14ac:dyDescent="0.2">
      <c r="B84" s="12"/>
      <c r="C84" s="41"/>
      <c r="D84" s="236"/>
      <c r="E84" s="45"/>
      <c r="F84" s="45"/>
      <c r="G84" s="45"/>
      <c r="H84" s="45"/>
      <c r="I84" s="45"/>
      <c r="J84" s="45"/>
      <c r="K84" s="46"/>
      <c r="L84" s="17"/>
      <c r="M84" s="10"/>
      <c r="N84" s="12"/>
      <c r="O84" s="47" t="s">
        <v>105</v>
      </c>
      <c r="P84" s="48"/>
      <c r="R84" s="49"/>
      <c r="S84" s="11"/>
      <c r="T84" s="49"/>
      <c r="U84" s="11"/>
      <c r="V84" s="49"/>
      <c r="W84" s="17"/>
      <c r="X84" s="11"/>
    </row>
    <row r="85" spans="2:24" ht="12" customHeight="1" x14ac:dyDescent="0.2">
      <c r="B85" s="12"/>
      <c r="C85" s="19"/>
      <c r="D85" s="19"/>
      <c r="E85" s="19"/>
      <c r="F85" s="19"/>
      <c r="G85" s="19"/>
      <c r="H85" s="19"/>
      <c r="I85" s="19"/>
      <c r="J85" s="19"/>
      <c r="K85" s="10"/>
      <c r="L85" s="17"/>
      <c r="M85" s="10"/>
      <c r="N85" s="12"/>
      <c r="O85" s="52" t="s">
        <v>106</v>
      </c>
      <c r="P85" s="53">
        <v>0</v>
      </c>
      <c r="R85" s="54">
        <f>IF(F86=0,0,D$159)</f>
        <v>0</v>
      </c>
      <c r="S85" s="11"/>
      <c r="T85" s="54">
        <f>IF(H86=0,0,F$159)</f>
        <v>0</v>
      </c>
      <c r="U85" s="11"/>
      <c r="V85" s="54">
        <f>IF(J86=0,0,H$159)</f>
        <v>0</v>
      </c>
      <c r="W85" s="17"/>
      <c r="X85" s="11"/>
    </row>
    <row r="86" spans="2:24" ht="12" customHeight="1" x14ac:dyDescent="0.2">
      <c r="B86" s="12"/>
      <c r="C86" s="29" t="s">
        <v>107</v>
      </c>
      <c r="D86" s="58">
        <f>+D14</f>
        <v>36525</v>
      </c>
      <c r="E86" s="227"/>
      <c r="F86" s="58">
        <f>+F14</f>
        <v>37256</v>
      </c>
      <c r="G86" s="227"/>
      <c r="H86" s="58">
        <f>+H14</f>
        <v>37621</v>
      </c>
      <c r="I86" s="227"/>
      <c r="J86" s="59">
        <f>+J14</f>
        <v>37986</v>
      </c>
      <c r="K86" s="227"/>
      <c r="L86" s="17"/>
      <c r="M86" s="10"/>
      <c r="N86" s="12"/>
      <c r="O86" s="52" t="s">
        <v>108</v>
      </c>
      <c r="P86" s="60"/>
      <c r="R86" s="61">
        <f>IF(F86=0,0,IF(R$91&lt;0,0,R$91-R$87))</f>
        <v>0</v>
      </c>
      <c r="S86" s="11"/>
      <c r="T86" s="61">
        <f>IF(H86=0,0,IF(T$91&lt;0,0,T$91-T$87))</f>
        <v>0</v>
      </c>
      <c r="U86" s="11"/>
      <c r="V86" s="61">
        <f>IF(J86=0,0,IF(V$91&lt;0,0,V$91-V$87))</f>
        <v>0</v>
      </c>
      <c r="W86" s="17"/>
      <c r="X86" s="11"/>
    </row>
    <row r="87" spans="2:24" ht="12" customHeight="1" x14ac:dyDescent="0.2">
      <c r="B87" s="12"/>
      <c r="C87" s="35" t="s">
        <v>109</v>
      </c>
      <c r="D87" s="63">
        <v>12</v>
      </c>
      <c r="E87" s="64"/>
      <c r="F87" s="63">
        <v>12</v>
      </c>
      <c r="G87" s="64"/>
      <c r="H87" s="65">
        <v>12</v>
      </c>
      <c r="I87" s="64"/>
      <c r="J87" s="65">
        <v>12</v>
      </c>
      <c r="K87" s="64"/>
      <c r="L87" s="17"/>
      <c r="M87" s="10"/>
      <c r="N87" s="12"/>
      <c r="O87" s="66" t="s">
        <v>110</v>
      </c>
      <c r="P87" s="11"/>
      <c r="R87" s="67"/>
      <c r="S87" s="11"/>
      <c r="T87" s="67">
        <v>0</v>
      </c>
      <c r="U87" s="11"/>
      <c r="V87" s="67">
        <v>0</v>
      </c>
      <c r="W87" s="17"/>
      <c r="X87" s="11"/>
    </row>
    <row r="88" spans="2:24" ht="12" customHeight="1" x14ac:dyDescent="0.2">
      <c r="B88" s="12"/>
      <c r="C88" s="35" t="s">
        <v>111</v>
      </c>
      <c r="D88" s="68" t="s">
        <v>112</v>
      </c>
      <c r="E88" s="64"/>
      <c r="F88" s="68" t="s">
        <v>112</v>
      </c>
      <c r="G88" s="64"/>
      <c r="H88" s="68" t="s">
        <v>112</v>
      </c>
      <c r="I88" s="64"/>
      <c r="J88" s="68" t="s">
        <v>113</v>
      </c>
      <c r="K88" s="64"/>
      <c r="L88" s="17"/>
      <c r="M88" s="10"/>
      <c r="N88" s="12"/>
      <c r="O88" s="69" t="s">
        <v>114</v>
      </c>
      <c r="P88" s="53">
        <v>0</v>
      </c>
      <c r="R88" s="70">
        <f>IF(F86=0,0,R$86+R$87)</f>
        <v>0</v>
      </c>
      <c r="S88" s="11"/>
      <c r="T88" s="70">
        <f>IF(H86=0,0,T$86+T$87)</f>
        <v>0</v>
      </c>
      <c r="U88" s="11"/>
      <c r="V88" s="70">
        <f>IF(J86=0,0,V$86+V$87)</f>
        <v>0</v>
      </c>
      <c r="W88" s="17"/>
      <c r="X88" s="11"/>
    </row>
    <row r="89" spans="2:24" ht="12" customHeight="1" x14ac:dyDescent="0.2">
      <c r="B89" s="12"/>
      <c r="C89" s="41" t="s">
        <v>115</v>
      </c>
      <c r="D89" s="73" t="s">
        <v>113</v>
      </c>
      <c r="E89" s="74"/>
      <c r="F89" s="73" t="s">
        <v>113</v>
      </c>
      <c r="G89" s="74"/>
      <c r="H89" s="73" t="s">
        <v>113</v>
      </c>
      <c r="I89" s="74"/>
      <c r="J89" s="73" t="s">
        <v>113</v>
      </c>
      <c r="K89" s="74"/>
      <c r="L89" s="17"/>
      <c r="M89" s="10"/>
      <c r="N89" s="12"/>
      <c r="O89" s="52" t="s">
        <v>116</v>
      </c>
      <c r="P89" s="60"/>
      <c r="R89" s="61">
        <f>IF(F86=0,0,IF(R$91&gt;0,0,R$87-R$91))</f>
        <v>0</v>
      </c>
      <c r="S89" s="11"/>
      <c r="T89" s="61">
        <f>IF(H86=0,0,IF(T$91&gt;0,0,T$87-T$91))</f>
        <v>0</v>
      </c>
      <c r="U89" s="11"/>
      <c r="V89" s="61">
        <f>IF(J86=0,0,IF(V$91&gt;0,0,V$87-V$91))</f>
        <v>0</v>
      </c>
      <c r="W89" s="17"/>
      <c r="X89" s="11"/>
    </row>
    <row r="90" spans="2:24" ht="12" customHeight="1" x14ac:dyDescent="0.2">
      <c r="B90" s="12"/>
      <c r="C90" s="19"/>
      <c r="D90" s="19"/>
      <c r="E90" s="19"/>
      <c r="F90" s="19"/>
      <c r="G90" s="19"/>
      <c r="H90" s="19"/>
      <c r="I90" s="19"/>
      <c r="J90" s="19"/>
      <c r="K90" s="10"/>
      <c r="L90" s="17"/>
      <c r="M90" s="10"/>
      <c r="N90" s="12"/>
      <c r="O90" s="69" t="s">
        <v>117</v>
      </c>
      <c r="P90" s="53">
        <v>0</v>
      </c>
      <c r="R90" s="70">
        <f>IF(F86=0,0,R$89)</f>
        <v>0</v>
      </c>
      <c r="S90" s="11"/>
      <c r="T90" s="70">
        <f>IF(H86=0,0,T$89)</f>
        <v>0</v>
      </c>
      <c r="U90" s="11"/>
      <c r="V90" s="70">
        <f>IF(J86=0,0,V$89)</f>
        <v>0</v>
      </c>
      <c r="W90" s="17"/>
      <c r="X90" s="11"/>
    </row>
    <row r="91" spans="2:24" ht="12" customHeight="1" x14ac:dyDescent="0.2">
      <c r="B91" s="12"/>
      <c r="C91" s="19"/>
      <c r="D91" s="79" t="s">
        <v>15</v>
      </c>
      <c r="E91" s="254" t="s">
        <v>16</v>
      </c>
      <c r="F91" s="79" t="s">
        <v>15</v>
      </c>
      <c r="G91" s="254" t="s">
        <v>16</v>
      </c>
      <c r="H91" s="79" t="s">
        <v>15</v>
      </c>
      <c r="I91" s="254" t="s">
        <v>16</v>
      </c>
      <c r="J91" s="79" t="s">
        <v>15</v>
      </c>
      <c r="K91" s="254" t="s">
        <v>16</v>
      </c>
      <c r="L91" s="17"/>
      <c r="M91" s="10"/>
      <c r="N91" s="12"/>
      <c r="O91" s="52" t="s">
        <v>118</v>
      </c>
      <c r="P91" s="53"/>
      <c r="R91" s="61">
        <f>IF(F86=0,0,R$92-R$85)</f>
        <v>0</v>
      </c>
      <c r="S91" s="11"/>
      <c r="T91" s="61">
        <f>IF(H86=0,0,T$92-T$85)</f>
        <v>0</v>
      </c>
      <c r="U91" s="11"/>
      <c r="V91" s="61">
        <f>IF(J86=0,0,V$92-V$85)</f>
        <v>0</v>
      </c>
      <c r="W91" s="17"/>
      <c r="X91" s="11"/>
    </row>
    <row r="92" spans="2:24" ht="12" customHeight="1" x14ac:dyDescent="0.2">
      <c r="B92" s="83"/>
      <c r="C92" s="204" t="s">
        <v>241</v>
      </c>
      <c r="D92" s="85"/>
      <c r="E92" s="255">
        <f>IF(D$92=0,0,D92/D$92*100)</f>
        <v>0</v>
      </c>
      <c r="F92" s="85"/>
      <c r="G92" s="255">
        <f>IF(F$92=0,0,F92/F$92*100)</f>
        <v>0</v>
      </c>
      <c r="H92" s="309"/>
      <c r="I92" s="255">
        <f>IF(H$92=0,0,H92/H$92*100)</f>
        <v>0</v>
      </c>
      <c r="J92" s="309"/>
      <c r="K92" s="255">
        <f>IF(J$92=0,0,J92/J$92*100)</f>
        <v>0</v>
      </c>
      <c r="L92" s="17"/>
      <c r="M92" s="10"/>
      <c r="N92" s="12"/>
      <c r="O92" s="86" t="s">
        <v>119</v>
      </c>
      <c r="P92" s="87"/>
      <c r="R92" s="88">
        <f>IF(F86=0,0,F$159)</f>
        <v>0</v>
      </c>
      <c r="S92" s="11"/>
      <c r="T92" s="88">
        <f>IF(H86=0,0,H$159)</f>
        <v>0</v>
      </c>
      <c r="U92" s="11"/>
      <c r="V92" s="88">
        <f>IF(J86=0,0,J$159)</f>
        <v>0</v>
      </c>
      <c r="W92" s="17"/>
      <c r="X92" s="11"/>
    </row>
    <row r="93" spans="2:24" ht="12" customHeight="1" x14ac:dyDescent="0.2">
      <c r="B93" s="83"/>
      <c r="C93" s="91" t="s">
        <v>120</v>
      </c>
      <c r="D93" s="85"/>
      <c r="E93" s="255">
        <f>IF(D$92=0,0,D93/D$92*100)</f>
        <v>0</v>
      </c>
      <c r="F93" s="85"/>
      <c r="G93" s="255">
        <f>IF(F$92=0,0,F93/F$92*100)</f>
        <v>0</v>
      </c>
      <c r="H93" s="85"/>
      <c r="I93" s="255">
        <f>IF(H$92=0,0,H93/H$92*100)</f>
        <v>0</v>
      </c>
      <c r="J93" s="85"/>
      <c r="K93" s="255">
        <f>IF(J$92=0,0,J93/J$92*100)</f>
        <v>0</v>
      </c>
      <c r="L93" s="17"/>
      <c r="M93" s="10"/>
      <c r="N93" s="12"/>
      <c r="O93" s="11"/>
      <c r="P93" s="11"/>
      <c r="R93" s="11"/>
      <c r="S93" s="11"/>
      <c r="T93" s="11"/>
      <c r="U93" s="11"/>
      <c r="V93" s="11"/>
      <c r="W93" s="17"/>
      <c r="X93" s="11"/>
    </row>
    <row r="94" spans="2:24" ht="12" customHeight="1" x14ac:dyDescent="0.2">
      <c r="B94" s="83"/>
      <c r="C94" s="92" t="s">
        <v>121</v>
      </c>
      <c r="D94" s="252">
        <f>D$92-D$93</f>
        <v>0</v>
      </c>
      <c r="E94" s="253">
        <f>IF(D$92=0,0,D94/D$92*100)</f>
        <v>0</v>
      </c>
      <c r="F94" s="252">
        <f>F$92-F$93</f>
        <v>0</v>
      </c>
      <c r="G94" s="253">
        <f>IF(F$92=0,0,F94/F$92*100)</f>
        <v>0</v>
      </c>
      <c r="H94" s="252">
        <f>H$92-H$93</f>
        <v>0</v>
      </c>
      <c r="I94" s="253">
        <f>IF(H$92=0,0,H94/H$92*100)</f>
        <v>0</v>
      </c>
      <c r="J94" s="252">
        <f>J$92-J$93</f>
        <v>0</v>
      </c>
      <c r="K94" s="253">
        <f>IF(J$92=0,0,J94/J$92*100)</f>
        <v>0</v>
      </c>
      <c r="L94" s="17"/>
      <c r="M94" s="10"/>
      <c r="N94" s="12"/>
      <c r="O94" s="47" t="s">
        <v>122</v>
      </c>
      <c r="P94" s="48"/>
      <c r="R94" s="76"/>
      <c r="S94" s="11"/>
      <c r="T94" s="76"/>
      <c r="U94" s="11"/>
      <c r="V94" s="76"/>
      <c r="W94" s="17"/>
      <c r="X94" s="11"/>
    </row>
    <row r="95" spans="2:24" ht="12" customHeight="1" x14ac:dyDescent="0.2">
      <c r="B95" s="83"/>
      <c r="C95" s="94"/>
      <c r="D95" s="95"/>
      <c r="E95" s="185"/>
      <c r="F95" s="95"/>
      <c r="G95" s="185"/>
      <c r="H95" s="95"/>
      <c r="I95" s="185"/>
      <c r="J95" s="95"/>
      <c r="K95" s="185"/>
      <c r="L95" s="17"/>
      <c r="M95" s="10"/>
      <c r="N95" s="12"/>
      <c r="O95" s="52" t="s">
        <v>123</v>
      </c>
      <c r="P95" s="53">
        <v>0</v>
      </c>
      <c r="R95" s="54">
        <f>IF(F86=0,0,D$167)</f>
        <v>0</v>
      </c>
      <c r="S95" s="11"/>
      <c r="T95" s="54">
        <f>IF(H86=0,0,F$167)</f>
        <v>0</v>
      </c>
      <c r="U95" s="11"/>
      <c r="V95" s="54">
        <f>IF(J86=0,0,H$167)</f>
        <v>0</v>
      </c>
      <c r="W95" s="17"/>
      <c r="X95" s="11"/>
    </row>
    <row r="96" spans="2:24" ht="12" customHeight="1" x14ac:dyDescent="0.2">
      <c r="B96" s="83"/>
      <c r="C96" s="84" t="s">
        <v>124</v>
      </c>
      <c r="D96" s="96"/>
      <c r="E96" s="256">
        <f>IF(D$92=0,0,D96/D$92*100)</f>
        <v>0</v>
      </c>
      <c r="F96" s="96"/>
      <c r="G96" s="256">
        <f>IF(F$92=0,0,F96/F$92*100)</f>
        <v>0</v>
      </c>
      <c r="H96" s="96"/>
      <c r="I96" s="256">
        <f>IF(H$92=0,0,H96/H$92*100)</f>
        <v>0</v>
      </c>
      <c r="J96" s="96"/>
      <c r="K96" s="256">
        <f>IF(J$92=0,0,J96/J$92*100)</f>
        <v>0</v>
      </c>
      <c r="L96" s="17"/>
      <c r="M96" s="10"/>
      <c r="N96" s="12"/>
      <c r="O96" s="66" t="s">
        <v>125</v>
      </c>
      <c r="P96" s="60">
        <v>0</v>
      </c>
      <c r="R96" s="85"/>
      <c r="S96" s="11"/>
      <c r="T96" s="85"/>
      <c r="U96" s="11"/>
      <c r="V96" s="85"/>
      <c r="W96" s="17"/>
      <c r="X96" s="11"/>
    </row>
    <row r="97" spans="2:24" ht="12" customHeight="1" x14ac:dyDescent="0.2">
      <c r="B97" s="83"/>
      <c r="C97" s="91" t="s">
        <v>126</v>
      </c>
      <c r="D97" s="85"/>
      <c r="E97" s="255">
        <f>IF(D$92=0,0,D97/D$92*100)</f>
        <v>0</v>
      </c>
      <c r="F97" s="85"/>
      <c r="G97" s="255">
        <f>IF(F$92=0,0,F97/F$92*100)</f>
        <v>0</v>
      </c>
      <c r="H97" s="85"/>
      <c r="I97" s="255">
        <f>IF(H$92=0,0,H97/H$92*100)</f>
        <v>0</v>
      </c>
      <c r="J97" s="85"/>
      <c r="K97" s="255">
        <f>IF(J$92=0,0,J97/J$92*100)</f>
        <v>0</v>
      </c>
      <c r="L97" s="17"/>
      <c r="M97" s="10"/>
      <c r="N97" s="12"/>
      <c r="O97" s="52" t="s">
        <v>110</v>
      </c>
      <c r="P97" s="53">
        <v>0</v>
      </c>
      <c r="R97" s="61">
        <f>IF(F86=0,0,R$102+R$101-R$96)</f>
        <v>0</v>
      </c>
      <c r="S97" s="11"/>
      <c r="T97" s="61">
        <f>IF(H86=0,0,T$102+T$101-T$96)</f>
        <v>0</v>
      </c>
      <c r="U97" s="11"/>
      <c r="V97" s="61">
        <f>IF(J86=0,0,V$102+V$101-V$96)</f>
        <v>0</v>
      </c>
      <c r="W97" s="17"/>
      <c r="X97" s="11"/>
    </row>
    <row r="98" spans="2:24" ht="12" customHeight="1" x14ac:dyDescent="0.2">
      <c r="B98" s="83"/>
      <c r="C98" s="205" t="s">
        <v>127</v>
      </c>
      <c r="D98" s="85"/>
      <c r="E98" s="255">
        <f>IF(D$92=0,0,D98/D$92*100)</f>
        <v>0</v>
      </c>
      <c r="F98" s="85"/>
      <c r="G98" s="255">
        <f>IF(F$92=0,0,F98/F$92*100)</f>
        <v>0</v>
      </c>
      <c r="H98" s="85" t="s">
        <v>228</v>
      </c>
      <c r="I98" s="255"/>
      <c r="J98" s="85"/>
      <c r="K98" s="255">
        <f>IF(J$92=0,0,J98/J$92*100)</f>
        <v>0</v>
      </c>
      <c r="L98" s="17"/>
      <c r="M98" s="10"/>
      <c r="N98" s="12"/>
      <c r="O98" s="69" t="s">
        <v>114</v>
      </c>
      <c r="P98" s="98"/>
      <c r="R98" s="70">
        <f>IF(F86=0,0,R$96+R$97)</f>
        <v>0</v>
      </c>
      <c r="S98" s="11"/>
      <c r="T98" s="70">
        <f>IF(H86=0,0,T$96+T$97)</f>
        <v>0</v>
      </c>
      <c r="U98" s="11"/>
      <c r="V98" s="70">
        <f>IF(J86=0,0,V$96+V$97)</f>
        <v>0</v>
      </c>
      <c r="W98" s="17"/>
      <c r="X98" s="11"/>
    </row>
    <row r="99" spans="2:24" ht="12" customHeight="1" x14ac:dyDescent="0.2">
      <c r="B99" s="83"/>
      <c r="C99" s="92" t="s">
        <v>128</v>
      </c>
      <c r="D99" s="252">
        <f>SUM(D$96:D$98)</f>
        <v>0</v>
      </c>
      <c r="E99" s="253">
        <f>IF(D$92=0,0,D99/D$92*100)</f>
        <v>0</v>
      </c>
      <c r="F99" s="252">
        <f>SUM(F$96:F$98)</f>
        <v>0</v>
      </c>
      <c r="G99" s="253">
        <f>IF(F$92=0,0,F99/F$92*100)</f>
        <v>0</v>
      </c>
      <c r="H99" s="252">
        <f>SUM(H$96:H$98)</f>
        <v>0</v>
      </c>
      <c r="I99" s="253">
        <f>IF(H$92=0,0,H99/H$92*100)</f>
        <v>0</v>
      </c>
      <c r="J99" s="252">
        <f>SUM(J$96:J$98)</f>
        <v>0</v>
      </c>
      <c r="K99" s="253">
        <f>IF(J$92=0,0,J99/J$92*100)</f>
        <v>0</v>
      </c>
      <c r="L99" s="17"/>
      <c r="M99" s="10"/>
      <c r="N99" s="12"/>
      <c r="O99" s="66" t="s">
        <v>129</v>
      </c>
      <c r="P99" s="98"/>
      <c r="R99" s="85"/>
      <c r="S99" s="11"/>
      <c r="T99" s="85"/>
      <c r="U99" s="11"/>
      <c r="V99" s="85"/>
      <c r="W99" s="17"/>
      <c r="X99" s="11"/>
    </row>
    <row r="100" spans="2:24" ht="12" customHeight="1" x14ac:dyDescent="0.2">
      <c r="B100" s="83"/>
      <c r="C100" s="94"/>
      <c r="D100" s="101"/>
      <c r="E100" s="185"/>
      <c r="F100" s="101"/>
      <c r="G100" s="185"/>
      <c r="H100" s="101"/>
      <c r="I100" s="185"/>
      <c r="J100" s="101"/>
      <c r="K100" s="185"/>
      <c r="L100" s="17"/>
      <c r="M100" s="10"/>
      <c r="N100" s="12"/>
      <c r="O100" s="52" t="s">
        <v>130</v>
      </c>
      <c r="P100" s="53">
        <v>0</v>
      </c>
      <c r="R100" s="61">
        <f>IF(F86=0,0,F$96)</f>
        <v>0</v>
      </c>
      <c r="S100" s="11"/>
      <c r="T100" s="61">
        <f>IF(H86=0,0,H$96)</f>
        <v>0</v>
      </c>
      <c r="U100" s="11"/>
      <c r="V100" s="61">
        <f>IF(J86=0,0,J$96)</f>
        <v>0</v>
      </c>
      <c r="W100" s="17"/>
      <c r="X100" s="11"/>
    </row>
    <row r="101" spans="2:24" ht="12" customHeight="1" x14ac:dyDescent="0.2">
      <c r="B101" s="83"/>
      <c r="C101" s="92" t="s">
        <v>131</v>
      </c>
      <c r="D101" s="252">
        <f>D$94-D$99</f>
        <v>0</v>
      </c>
      <c r="E101" s="253">
        <f>IF(D$92=0,0,D101/D$92*100)</f>
        <v>0</v>
      </c>
      <c r="F101" s="252">
        <f>F$94-F$99</f>
        <v>0</v>
      </c>
      <c r="G101" s="253">
        <f>IF(F$92=0,0,F101/F$92*100)</f>
        <v>0</v>
      </c>
      <c r="H101" s="252">
        <f>H$94-H$99</f>
        <v>0</v>
      </c>
      <c r="I101" s="253">
        <f>IF(H$92=0,0,H101/H$92*100)</f>
        <v>0</v>
      </c>
      <c r="J101" s="252">
        <f>J$94-J$99</f>
        <v>0</v>
      </c>
      <c r="K101" s="253">
        <f>IF(J$92=0,0,J101/J$92*100)</f>
        <v>0</v>
      </c>
      <c r="L101" s="17"/>
      <c r="M101" s="10"/>
      <c r="N101" s="12"/>
      <c r="O101" s="69" t="s">
        <v>117</v>
      </c>
      <c r="P101" s="53">
        <v>0</v>
      </c>
      <c r="R101" s="70">
        <f>IF(F86=0,0,R$99+R$100)</f>
        <v>0</v>
      </c>
      <c r="S101" s="11"/>
      <c r="T101" s="70">
        <f>IF(H86=0,0,T$99+T$100)</f>
        <v>0</v>
      </c>
      <c r="U101" s="11"/>
      <c r="V101" s="70">
        <f>IF(J86=0,0,V$99+V$100)</f>
        <v>0</v>
      </c>
      <c r="W101" s="17"/>
      <c r="X101" s="11"/>
    </row>
    <row r="102" spans="2:24" ht="12" customHeight="1" x14ac:dyDescent="0.2">
      <c r="B102" s="83"/>
      <c r="C102" s="94"/>
      <c r="D102" s="101"/>
      <c r="E102" s="185"/>
      <c r="F102" s="101"/>
      <c r="G102" s="185"/>
      <c r="H102" s="101"/>
      <c r="I102" s="185"/>
      <c r="J102" s="101"/>
      <c r="K102" s="185"/>
      <c r="L102" s="17"/>
      <c r="M102" s="10"/>
      <c r="N102" s="12"/>
      <c r="O102" s="52" t="s">
        <v>118</v>
      </c>
      <c r="P102" s="53"/>
      <c r="R102" s="61">
        <f>IF(F86=0,0,R$103-R$95)</f>
        <v>0</v>
      </c>
      <c r="S102" s="11"/>
      <c r="T102" s="61">
        <f>IF(H86=0,0,T$103-T$95)</f>
        <v>0</v>
      </c>
      <c r="U102" s="11"/>
      <c r="V102" s="61">
        <f>IF(J86=0,0,V$103-V$95)</f>
        <v>0</v>
      </c>
      <c r="W102" s="17"/>
      <c r="X102" s="11"/>
    </row>
    <row r="103" spans="2:24" ht="12" customHeight="1" x14ac:dyDescent="0.2">
      <c r="B103" s="83"/>
      <c r="C103" s="84" t="s">
        <v>189</v>
      </c>
      <c r="D103" s="96"/>
      <c r="E103" s="256">
        <f>IF(D$92=0,0,D103/D$92*100)</f>
        <v>0</v>
      </c>
      <c r="F103" s="96"/>
      <c r="G103" s="256">
        <f>IF(F$92=0,0,F103/F$92*100)</f>
        <v>0</v>
      </c>
      <c r="H103" s="96"/>
      <c r="I103" s="256">
        <f>IF(H$92=0,0,H103/H$92*100)</f>
        <v>0</v>
      </c>
      <c r="J103" s="96"/>
      <c r="K103" s="256">
        <f>IF(J$92=0,0,J103/J$92*100)</f>
        <v>0</v>
      </c>
      <c r="L103" s="17"/>
      <c r="M103" s="10"/>
      <c r="N103" s="12"/>
      <c r="O103" s="86" t="s">
        <v>133</v>
      </c>
      <c r="P103" s="87">
        <v>0</v>
      </c>
      <c r="R103" s="88">
        <f>IF(F86=0,0,F$167)</f>
        <v>0</v>
      </c>
      <c r="S103" s="11"/>
      <c r="T103" s="88">
        <f>IF(H86=0,0,H$167)</f>
        <v>0</v>
      </c>
      <c r="U103" s="11"/>
      <c r="V103" s="88">
        <f>IF(J86=0,0,J$167)</f>
        <v>0</v>
      </c>
      <c r="W103" s="17"/>
      <c r="X103" s="11"/>
    </row>
    <row r="104" spans="2:24" ht="12" customHeight="1" x14ac:dyDescent="0.2">
      <c r="B104" s="83"/>
      <c r="C104" s="91" t="s">
        <v>222</v>
      </c>
      <c r="D104" s="85"/>
      <c r="E104" s="255">
        <f>IF(D$92=0,0,D104/D$92*100)</f>
        <v>0</v>
      </c>
      <c r="F104" s="85"/>
      <c r="G104" s="255">
        <f>IF(F$92=0,0,F104/F$92*100)</f>
        <v>0</v>
      </c>
      <c r="H104" s="85"/>
      <c r="I104" s="255">
        <f>IF(H$92=0,0,H104/H$92*100)</f>
        <v>0</v>
      </c>
      <c r="J104" s="85"/>
      <c r="K104" s="255">
        <f>IF(J$92=0,0,J104/J$92*100)</f>
        <v>0</v>
      </c>
      <c r="L104" s="17"/>
      <c r="M104" s="10"/>
      <c r="N104" s="12"/>
      <c r="O104" s="10"/>
      <c r="P104" s="10"/>
      <c r="R104" s="102"/>
      <c r="S104" s="11"/>
      <c r="T104" s="102"/>
      <c r="U104" s="11"/>
      <c r="V104" s="102"/>
      <c r="W104" s="17"/>
      <c r="X104" s="11"/>
    </row>
    <row r="105" spans="2:24" ht="12" customHeight="1" x14ac:dyDescent="0.2">
      <c r="B105" s="83"/>
      <c r="C105" s="91" t="s">
        <v>223</v>
      </c>
      <c r="D105" s="85"/>
      <c r="E105" s="255">
        <f>IF(D$92=0,0,D105/D$92*100)</f>
        <v>0</v>
      </c>
      <c r="F105" s="85"/>
      <c r="G105" s="255">
        <f>IF(F$92=0,0,F105/F$92*100)</f>
        <v>0</v>
      </c>
      <c r="H105" s="85"/>
      <c r="I105" s="255">
        <f>IF(H$92=0,0,H105/H$92*100)</f>
        <v>0</v>
      </c>
      <c r="J105" s="85"/>
      <c r="K105" s="255">
        <f>IF(J$92=0,0,J105/J$92*100)</f>
        <v>0</v>
      </c>
      <c r="L105" s="17"/>
      <c r="M105" s="10"/>
      <c r="N105" s="12"/>
      <c r="O105" s="47" t="s">
        <v>134</v>
      </c>
      <c r="P105" s="48"/>
      <c r="R105" s="76"/>
      <c r="S105" s="11"/>
      <c r="T105" s="76"/>
      <c r="U105" s="11"/>
      <c r="V105" s="76"/>
      <c r="W105" s="17"/>
      <c r="X105" s="11"/>
    </row>
    <row r="106" spans="2:24" ht="12" customHeight="1" x14ac:dyDescent="0.2">
      <c r="B106" s="83"/>
      <c r="C106" s="91" t="s">
        <v>224</v>
      </c>
      <c r="D106" s="85"/>
      <c r="E106" s="255">
        <f>IF(D$92=0,0,D106/D$92*100)</f>
        <v>0</v>
      </c>
      <c r="F106" s="85"/>
      <c r="G106" s="255">
        <f>IF(F$92=0,0,F106/F$92*100)</f>
        <v>0</v>
      </c>
      <c r="H106" s="85"/>
      <c r="I106" s="255">
        <f>IF(H$92=0,0,H106/H$92*100)</f>
        <v>0</v>
      </c>
      <c r="J106" s="85"/>
      <c r="K106" s="255">
        <f>IF(J$92=0,0,J106/J$92*100)</f>
        <v>0</v>
      </c>
      <c r="L106" s="17"/>
      <c r="M106" s="10"/>
      <c r="N106" s="12"/>
      <c r="O106" s="52" t="s">
        <v>135</v>
      </c>
      <c r="P106" s="53"/>
      <c r="R106" s="54">
        <f>IF(F86=0,0,D$168)</f>
        <v>0</v>
      </c>
      <c r="S106" s="11"/>
      <c r="T106" s="54">
        <f>IF(H86=0,0,F$168)</f>
        <v>0</v>
      </c>
      <c r="U106" s="11"/>
      <c r="V106" s="54">
        <f>IF(J86=0,0,H$168)</f>
        <v>0</v>
      </c>
      <c r="W106" s="17"/>
      <c r="X106" s="11"/>
    </row>
    <row r="107" spans="2:24" ht="12" customHeight="1" x14ac:dyDescent="0.2">
      <c r="B107" s="83"/>
      <c r="C107" s="103" t="s">
        <v>136</v>
      </c>
      <c r="D107" s="93">
        <f>SUM(D103:D106)</f>
        <v>0</v>
      </c>
      <c r="E107" s="253">
        <f>IF(D$92=0,0,D107/D$92*100)</f>
        <v>0</v>
      </c>
      <c r="F107" s="93">
        <f>SUM(F103:F106)</f>
        <v>0</v>
      </c>
      <c r="G107" s="253">
        <f>IF(F$92=0,0,F107/F$92*100)</f>
        <v>0</v>
      </c>
      <c r="H107" s="93">
        <f>H$103+H$104+H$105+H$106</f>
        <v>0</v>
      </c>
      <c r="I107" s="253">
        <f>IF(H$92=0,0,H107/H$92*100)</f>
        <v>0</v>
      </c>
      <c r="J107" s="93">
        <f>J$103+J$104+J$105+J$106</f>
        <v>0</v>
      </c>
      <c r="K107" s="253">
        <f>IF(J$92=0,0,J107/J$92*100)</f>
        <v>0</v>
      </c>
      <c r="L107" s="17"/>
      <c r="M107" s="10"/>
      <c r="N107" s="12"/>
      <c r="O107" s="66" t="s">
        <v>137</v>
      </c>
      <c r="P107" s="60"/>
      <c r="R107" s="85"/>
      <c r="S107" s="11"/>
      <c r="T107" s="85"/>
      <c r="U107" s="11"/>
      <c r="V107" s="85"/>
      <c r="W107" s="17"/>
      <c r="X107" s="11"/>
    </row>
    <row r="108" spans="2:24" ht="12" customHeight="1" x14ac:dyDescent="0.2">
      <c r="B108" s="83"/>
      <c r="C108" s="94"/>
      <c r="D108" s="101"/>
      <c r="E108" s="185"/>
      <c r="F108" s="101"/>
      <c r="G108" s="185"/>
      <c r="H108" s="101"/>
      <c r="I108" s="185"/>
      <c r="J108" s="101"/>
      <c r="K108" s="185"/>
      <c r="L108" s="17"/>
      <c r="M108" s="10"/>
      <c r="N108" s="12"/>
      <c r="O108" s="52" t="s">
        <v>138</v>
      </c>
      <c r="P108" s="60"/>
      <c r="R108" s="61">
        <f>IF(F86=0,0,F$117)</f>
        <v>0</v>
      </c>
      <c r="S108" s="11"/>
      <c r="T108" s="61">
        <f>IF(H86=0,0,H$117)</f>
        <v>0</v>
      </c>
      <c r="U108" s="11"/>
      <c r="V108" s="61">
        <f>IF(J86=0,0,J$117)</f>
        <v>0</v>
      </c>
      <c r="W108" s="17"/>
      <c r="X108" s="11"/>
    </row>
    <row r="109" spans="2:24" ht="12" customHeight="1" x14ac:dyDescent="0.2">
      <c r="B109" s="83"/>
      <c r="C109" s="204" t="s">
        <v>225</v>
      </c>
      <c r="D109" s="96"/>
      <c r="E109" s="256">
        <f>IF(D$92=0,0,D109/D$92*100)</f>
        <v>0</v>
      </c>
      <c r="F109" s="96"/>
      <c r="G109" s="256">
        <f>IF(F$92=0,0,F109/F$92*100)</f>
        <v>0</v>
      </c>
      <c r="H109" s="96"/>
      <c r="I109" s="256">
        <f>IF(H$92=0,0,H109/H$92*100)</f>
        <v>0</v>
      </c>
      <c r="J109" s="96"/>
      <c r="K109" s="256">
        <f>IF(J$92=0,0,J109/J$92*100)</f>
        <v>0</v>
      </c>
      <c r="L109" s="17"/>
      <c r="M109" s="10"/>
      <c r="N109" s="12"/>
      <c r="O109" s="52" t="s">
        <v>110</v>
      </c>
      <c r="P109" s="53">
        <v>0</v>
      </c>
      <c r="R109" s="61">
        <f>IF(F86=0,0,R$114-R$107-R$108+R$113)</f>
        <v>0</v>
      </c>
      <c r="S109" s="11"/>
      <c r="T109" s="61">
        <f>IF(H86=0,0,T$114-T$107-T$108+T$113)</f>
        <v>0</v>
      </c>
      <c r="U109" s="11"/>
      <c r="V109" s="61">
        <f>IF(J86=0,0,V$114-V$107-V$108+V$113)</f>
        <v>0</v>
      </c>
      <c r="W109" s="17"/>
      <c r="X109" s="11"/>
    </row>
    <row r="110" spans="2:24" ht="12" customHeight="1" x14ac:dyDescent="0.2">
      <c r="B110" s="83"/>
      <c r="C110" s="205" t="s">
        <v>139</v>
      </c>
      <c r="D110" s="85"/>
      <c r="E110" s="255">
        <f>IF(D$92=0,0,D110/D$92*100)</f>
        <v>0</v>
      </c>
      <c r="F110" s="85"/>
      <c r="G110" s="255">
        <f>IF(F$92=0,0,F110/F$92*100)</f>
        <v>0</v>
      </c>
      <c r="H110" s="85"/>
      <c r="I110" s="255">
        <f>IF(H$92=0,0,H110/H$92*100)</f>
        <v>0</v>
      </c>
      <c r="J110" s="85"/>
      <c r="K110" s="255">
        <f>IF(J$92=0,0,J110/J$92*100)</f>
        <v>0</v>
      </c>
      <c r="L110" s="17"/>
      <c r="M110" s="10"/>
      <c r="N110" s="12"/>
      <c r="O110" s="69" t="s">
        <v>114</v>
      </c>
      <c r="P110" s="53">
        <v>0</v>
      </c>
      <c r="R110" s="70">
        <f>IF(F86=0,0,R$107+R$108+R$109)</f>
        <v>0</v>
      </c>
      <c r="S110" s="11"/>
      <c r="T110" s="70">
        <f>IF(H86=0,0,T$107+T$108+T$109)</f>
        <v>0</v>
      </c>
      <c r="U110" s="11"/>
      <c r="V110" s="70">
        <f>IF(J86=0,0,V$107+V$108+V$109)</f>
        <v>0</v>
      </c>
      <c r="W110" s="17"/>
      <c r="X110" s="11"/>
    </row>
    <row r="111" spans="2:24" ht="12" customHeight="1" x14ac:dyDescent="0.2">
      <c r="B111" s="83"/>
      <c r="C111" s="92" t="s">
        <v>140</v>
      </c>
      <c r="D111" s="252">
        <f>D$101-D$107+D$109+D$110</f>
        <v>0</v>
      </c>
      <c r="E111" s="253">
        <f>IF(D$92=0,0,D111/D$92*100)</f>
        <v>0</v>
      </c>
      <c r="F111" s="252">
        <f>F$101-F$107+F$109+F$110</f>
        <v>0</v>
      </c>
      <c r="G111" s="253">
        <f>IF(F$92=0,0,F111/F$92*100)</f>
        <v>0</v>
      </c>
      <c r="H111" s="252">
        <f>H$101-H$107-H$109+H$110</f>
        <v>0</v>
      </c>
      <c r="I111" s="253">
        <f>IF(H$92=0,0,H111/H$92*100)</f>
        <v>0</v>
      </c>
      <c r="J111" s="252">
        <f>J$101-J$107-J$109+J$110</f>
        <v>0</v>
      </c>
      <c r="K111" s="253">
        <f>IF(J$92=0,0,J111/J$92*100)</f>
        <v>0</v>
      </c>
      <c r="L111" s="17"/>
      <c r="M111" s="10"/>
      <c r="N111" s="12"/>
      <c r="O111" s="66" t="s">
        <v>141</v>
      </c>
      <c r="P111" s="53"/>
      <c r="R111" s="85">
        <v>0</v>
      </c>
      <c r="S111" s="11"/>
      <c r="T111" s="85"/>
      <c r="U111" s="11"/>
      <c r="V111" s="85"/>
      <c r="W111" s="17"/>
      <c r="X111" s="11"/>
    </row>
    <row r="112" spans="2:24" ht="12" customHeight="1" x14ac:dyDescent="0.2">
      <c r="B112" s="83"/>
      <c r="C112" s="94"/>
      <c r="D112" s="101"/>
      <c r="E112" s="185"/>
      <c r="F112" s="101"/>
      <c r="G112" s="185"/>
      <c r="H112" s="101"/>
      <c r="I112" s="185"/>
      <c r="J112" s="101"/>
      <c r="K112" s="185"/>
      <c r="L112" s="17"/>
      <c r="M112" s="10"/>
      <c r="N112" s="12"/>
      <c r="O112" s="66" t="s">
        <v>142</v>
      </c>
      <c r="P112" s="60"/>
      <c r="R112" s="85"/>
      <c r="S112" s="11"/>
      <c r="T112" s="85"/>
      <c r="U112" s="11"/>
      <c r="V112" s="85"/>
      <c r="W112" s="17"/>
      <c r="X112" s="11"/>
    </row>
    <row r="113" spans="2:24" ht="12" customHeight="1" x14ac:dyDescent="0.2">
      <c r="B113" s="83"/>
      <c r="C113" s="204" t="s">
        <v>143</v>
      </c>
      <c r="D113" s="96"/>
      <c r="E113" s="186">
        <f>IF(D$92=0,0,D113/D$92*100)</f>
        <v>0</v>
      </c>
      <c r="F113" s="96"/>
      <c r="G113" s="256">
        <f>IF(F$92=0,0,F113/F$92*100)</f>
        <v>0</v>
      </c>
      <c r="H113" s="96"/>
      <c r="I113" s="256">
        <f>IF(H$92=0,0,H113/H$92*100)</f>
        <v>0</v>
      </c>
      <c r="J113" s="96"/>
      <c r="K113" s="256">
        <f>IF(J$92=0,0,J113/J$92*100)</f>
        <v>0</v>
      </c>
      <c r="L113" s="17"/>
      <c r="M113" s="10"/>
      <c r="N113" s="12"/>
      <c r="O113" s="69" t="s">
        <v>117</v>
      </c>
      <c r="P113" s="53"/>
      <c r="R113" s="70">
        <f>IF(F86=0,0,R$111+R$112)</f>
        <v>0</v>
      </c>
      <c r="S113" s="11"/>
      <c r="T113" s="70">
        <f>IF(H86=0,0,T$111+T$112)</f>
        <v>0</v>
      </c>
      <c r="U113" s="11"/>
      <c r="V113" s="70">
        <f>IF(J86=0,0,V$111+V$112)</f>
        <v>0</v>
      </c>
      <c r="W113" s="17"/>
      <c r="X113" s="11"/>
    </row>
    <row r="114" spans="2:24" ht="12" customHeight="1" x14ac:dyDescent="0.2">
      <c r="B114" s="83"/>
      <c r="C114" s="92" t="s">
        <v>144</v>
      </c>
      <c r="D114" s="252">
        <f>D$111-D$113</f>
        <v>0</v>
      </c>
      <c r="E114" s="253">
        <f>IF(D$92=0,0,D114/D$92*100)</f>
        <v>0</v>
      </c>
      <c r="F114" s="252">
        <f>F$111-F$113</f>
        <v>0</v>
      </c>
      <c r="G114" s="253">
        <f>IF(F$92=0,0,F114/F$92*100)</f>
        <v>0</v>
      </c>
      <c r="H114" s="252">
        <f>H$111-H$113</f>
        <v>0</v>
      </c>
      <c r="I114" s="253">
        <f>IF(H$92=0,0,H114/H$92*100)</f>
        <v>0</v>
      </c>
      <c r="J114" s="252">
        <f>J$111-J$113</f>
        <v>0</v>
      </c>
      <c r="K114" s="253">
        <f>IF(J$92=0,0,J114/J$92*100)</f>
        <v>0</v>
      </c>
      <c r="L114" s="17"/>
      <c r="M114" s="10"/>
      <c r="N114" s="12"/>
      <c r="O114" s="52" t="s">
        <v>118</v>
      </c>
      <c r="P114" s="53"/>
      <c r="R114" s="61">
        <f>IF(F86=0,0,R$115-R$106)</f>
        <v>0</v>
      </c>
      <c r="S114" s="11"/>
      <c r="T114" s="61">
        <f>IF(H86=0,0,T$115-T$106)</f>
        <v>0</v>
      </c>
      <c r="U114" s="11"/>
      <c r="V114" s="61">
        <f>IF(J86=0,0,V$115-V$106)</f>
        <v>0</v>
      </c>
      <c r="W114" s="17"/>
      <c r="X114" s="11"/>
    </row>
    <row r="115" spans="2:24" ht="12" customHeight="1" x14ac:dyDescent="0.2">
      <c r="B115" s="83"/>
      <c r="L115" s="17"/>
      <c r="M115" s="10"/>
      <c r="N115" s="12"/>
      <c r="O115" s="86" t="s">
        <v>145</v>
      </c>
      <c r="P115" s="87"/>
      <c r="R115" s="88">
        <f>IF(F86=0,0,F$168)</f>
        <v>0</v>
      </c>
      <c r="S115" s="11"/>
      <c r="T115" s="88">
        <f>IF(H86=0,0,H$168)</f>
        <v>0</v>
      </c>
      <c r="U115" s="11"/>
      <c r="V115" s="88">
        <f>IF(J86=0,0,J$168)</f>
        <v>0</v>
      </c>
      <c r="W115" s="17"/>
      <c r="X115" s="11"/>
    </row>
    <row r="116" spans="2:24" ht="12" customHeight="1" x14ac:dyDescent="0.2">
      <c r="B116" s="83"/>
      <c r="C116" s="84" t="s">
        <v>146</v>
      </c>
      <c r="D116" s="96"/>
      <c r="E116" s="256">
        <f>IF(D$92=0,0,D116/D$92*100)</f>
        <v>0</v>
      </c>
      <c r="F116" s="96"/>
      <c r="G116" s="256">
        <f>IF(F$92=0,0,F116/F$92*100)</f>
        <v>0</v>
      </c>
      <c r="H116" s="96"/>
      <c r="I116" s="256">
        <f>IF(H$92=0,0,H116/H$92*100)</f>
        <v>0</v>
      </c>
      <c r="J116" s="96"/>
      <c r="K116" s="256">
        <f>IF(J$92=0,0,J116/J$92*100)</f>
        <v>0</v>
      </c>
      <c r="L116" s="17"/>
      <c r="M116" s="10"/>
      <c r="N116" s="12"/>
      <c r="O116" s="10"/>
      <c r="P116" s="10"/>
      <c r="R116" s="102"/>
      <c r="S116" s="11"/>
      <c r="T116" s="102"/>
      <c r="U116" s="11"/>
      <c r="V116" s="102"/>
      <c r="W116" s="17"/>
      <c r="X116" s="11"/>
    </row>
    <row r="117" spans="2:24" ht="12" customHeight="1" x14ac:dyDescent="0.2">
      <c r="B117" s="83"/>
      <c r="C117" s="105" t="s">
        <v>138</v>
      </c>
      <c r="D117" s="85"/>
      <c r="E117" s="255">
        <f>IF(D$92=0,0,D117/D$92*100)</f>
        <v>0</v>
      </c>
      <c r="F117" s="85"/>
      <c r="G117" s="255">
        <f>IF(F$92=0,0,F117/F$92*100)</f>
        <v>0</v>
      </c>
      <c r="H117" s="85"/>
      <c r="I117" s="255">
        <f>IF(H$92=0,0,H117/H$92*100)</f>
        <v>0</v>
      </c>
      <c r="J117" s="85"/>
      <c r="K117" s="255">
        <f>IF(J$92=0,0,J117/J$92*100)</f>
        <v>0</v>
      </c>
      <c r="L117" s="17"/>
      <c r="M117" s="10"/>
      <c r="N117" s="12"/>
      <c r="O117" s="47" t="s">
        <v>147</v>
      </c>
      <c r="P117" s="48"/>
      <c r="R117" s="76"/>
      <c r="S117" s="11"/>
      <c r="T117" s="76"/>
      <c r="U117" s="11"/>
      <c r="V117" s="76"/>
      <c r="W117" s="17"/>
      <c r="X117" s="11"/>
    </row>
    <row r="118" spans="2:24" ht="12" customHeight="1" x14ac:dyDescent="0.2">
      <c r="B118" s="83"/>
      <c r="C118" s="92" t="s">
        <v>148</v>
      </c>
      <c r="D118" s="252">
        <f>D$114-D$116+D$117</f>
        <v>0</v>
      </c>
      <c r="E118" s="253">
        <f>IF(D$92=0,0,D118/D$92*100)</f>
        <v>0</v>
      </c>
      <c r="F118" s="252">
        <f>F$114-F$116+F$117</f>
        <v>0</v>
      </c>
      <c r="G118" s="253">
        <f>IF(F$92=0,0,F118/F$92*100)</f>
        <v>0</v>
      </c>
      <c r="H118" s="252">
        <f>H$114-H$116+H$117</f>
        <v>0</v>
      </c>
      <c r="I118" s="253">
        <f>IF(H$92=0,0,H118/H$92*100)</f>
        <v>0</v>
      </c>
      <c r="J118" s="252">
        <f>J$114-J$116+J$117</f>
        <v>0</v>
      </c>
      <c r="K118" s="253">
        <f>IF(J$92=0,0,J118/J$92*100)</f>
        <v>0</v>
      </c>
      <c r="L118" s="17"/>
      <c r="M118" s="10"/>
      <c r="N118" s="12"/>
      <c r="O118" s="52" t="s">
        <v>149</v>
      </c>
      <c r="P118" s="53"/>
      <c r="R118" s="54">
        <f>IF(F86=0,0,D$197)</f>
        <v>0</v>
      </c>
      <c r="S118" s="11"/>
      <c r="T118" s="54">
        <f>IF(H86=0,0,F$197)</f>
        <v>0</v>
      </c>
      <c r="U118" s="11"/>
      <c r="V118" s="54">
        <f>IF(J86=0,0,H$197)</f>
        <v>0</v>
      </c>
      <c r="W118" s="17"/>
      <c r="X118" s="11"/>
    </row>
    <row r="119" spans="2:24" ht="12" customHeight="1" x14ac:dyDescent="0.2">
      <c r="B119" s="83"/>
      <c r="K119" s="5"/>
      <c r="L119" s="17"/>
      <c r="M119" s="10"/>
      <c r="N119" s="12"/>
      <c r="O119" s="66" t="s">
        <v>150</v>
      </c>
      <c r="P119" s="60"/>
      <c r="R119" s="85">
        <v>0</v>
      </c>
      <c r="S119" s="11"/>
      <c r="T119" s="85">
        <v>0</v>
      </c>
      <c r="U119" s="11"/>
      <c r="V119" s="85">
        <v>0</v>
      </c>
      <c r="W119" s="17"/>
      <c r="X119" s="11"/>
    </row>
    <row r="120" spans="2:24" ht="12" customHeight="1" x14ac:dyDescent="0.2">
      <c r="B120" s="12"/>
      <c r="L120" s="17"/>
      <c r="M120" s="10"/>
      <c r="N120" s="12"/>
      <c r="O120" s="52" t="s">
        <v>151</v>
      </c>
      <c r="P120" s="53"/>
      <c r="R120" s="61">
        <f>IF(F86=0,0,F$116)</f>
        <v>0</v>
      </c>
      <c r="S120" s="11"/>
      <c r="T120" s="61">
        <f>IF(H86=0,0,H$116)</f>
        <v>0</v>
      </c>
      <c r="U120" s="11"/>
      <c r="V120" s="61">
        <f>IF(J86=0,0,J$116)</f>
        <v>0</v>
      </c>
      <c r="W120" s="17"/>
      <c r="X120" s="11"/>
    </row>
    <row r="121" spans="2:24" ht="12" customHeight="1" x14ac:dyDescent="0.2">
      <c r="B121" s="12"/>
      <c r="L121" s="17"/>
      <c r="M121" s="10"/>
      <c r="N121" s="12"/>
      <c r="O121" s="52" t="s">
        <v>110</v>
      </c>
      <c r="P121" s="53"/>
      <c r="R121" s="61">
        <f>IF(F86=0,0,R$125-R$119-R$120+R$124)</f>
        <v>0</v>
      </c>
      <c r="S121" s="11"/>
      <c r="T121" s="61">
        <f>IF(H86=0,0,T$125-T$119-T$120+T$124)</f>
        <v>0</v>
      </c>
      <c r="U121" s="11"/>
      <c r="V121" s="61">
        <f>IF(J86=0,0,V$125-V$119-V$120+V$124)</f>
        <v>0</v>
      </c>
      <c r="W121" s="17"/>
      <c r="X121" s="11"/>
    </row>
    <row r="122" spans="2:24" ht="12" customHeight="1" x14ac:dyDescent="0.2">
      <c r="B122" s="12"/>
      <c r="C122" s="195" t="s">
        <v>152</v>
      </c>
      <c r="D122" s="196"/>
      <c r="E122" s="196"/>
      <c r="F122" s="196"/>
      <c r="G122" s="196"/>
      <c r="H122" s="196"/>
      <c r="I122" s="196"/>
      <c r="J122" s="196"/>
      <c r="K122" s="197"/>
      <c r="L122" s="17"/>
      <c r="M122" s="10"/>
      <c r="N122" s="12"/>
      <c r="O122" s="69" t="s">
        <v>114</v>
      </c>
      <c r="P122" s="60">
        <v>0</v>
      </c>
      <c r="R122" s="70">
        <f>IF(F86=0,0,R$119+R$120+R$121)</f>
        <v>0</v>
      </c>
      <c r="S122" s="11"/>
      <c r="T122" s="70">
        <f>IF(H86=0,0,T$119+T$120+T$121)</f>
        <v>0</v>
      </c>
      <c r="U122" s="11"/>
      <c r="V122" s="70">
        <f>IF(J86=0,0,V$119+V$120+V$121)</f>
        <v>0</v>
      </c>
      <c r="W122" s="17"/>
      <c r="X122" s="11"/>
    </row>
    <row r="123" spans="2:24" ht="12" customHeight="1" x14ac:dyDescent="0.2">
      <c r="B123" s="12"/>
      <c r="C123" s="193"/>
      <c r="K123" s="194"/>
      <c r="L123" s="17"/>
      <c r="M123" s="10"/>
      <c r="N123" s="12"/>
      <c r="O123" s="66" t="s">
        <v>153</v>
      </c>
      <c r="P123" s="60"/>
      <c r="R123" s="85">
        <v>0</v>
      </c>
      <c r="S123" s="11"/>
      <c r="T123" s="85"/>
      <c r="U123" s="11"/>
      <c r="V123" s="85"/>
      <c r="W123" s="17"/>
      <c r="X123" s="11"/>
    </row>
    <row r="124" spans="2:24" ht="12" customHeight="1" x14ac:dyDescent="0.2">
      <c r="B124" s="12"/>
      <c r="C124" s="198"/>
      <c r="D124" s="199"/>
      <c r="E124" s="199"/>
      <c r="F124" s="199"/>
      <c r="G124" s="199"/>
      <c r="H124" s="199"/>
      <c r="I124" s="199"/>
      <c r="J124" s="199"/>
      <c r="K124" s="200"/>
      <c r="L124" s="17"/>
      <c r="M124" s="10"/>
      <c r="N124" s="12"/>
      <c r="O124" s="69" t="s">
        <v>117</v>
      </c>
      <c r="P124" s="60"/>
      <c r="R124" s="70">
        <f>IF(F86=0,0,R$123)</f>
        <v>0</v>
      </c>
      <c r="S124" s="11"/>
      <c r="T124" s="70">
        <f>IF(H86=0,0,T$123)</f>
        <v>0</v>
      </c>
      <c r="U124" s="11"/>
      <c r="V124" s="70">
        <f>IF(J86=0,0,V$123)</f>
        <v>0</v>
      </c>
      <c r="W124" s="17"/>
      <c r="X124" s="11"/>
    </row>
    <row r="125" spans="2:24" ht="12" customHeight="1" x14ac:dyDescent="0.2">
      <c r="B125" s="12"/>
      <c r="C125" s="250" t="s">
        <v>237</v>
      </c>
      <c r="D125" s="199"/>
      <c r="E125" s="199"/>
      <c r="F125" s="199"/>
      <c r="G125" s="199"/>
      <c r="H125" s="199"/>
      <c r="I125" s="199"/>
      <c r="J125" s="199"/>
      <c r="K125" s="200"/>
      <c r="L125" s="17"/>
      <c r="M125" s="10"/>
      <c r="N125" s="12"/>
      <c r="O125" s="52" t="s">
        <v>118</v>
      </c>
      <c r="P125" s="53"/>
      <c r="R125" s="61">
        <f>IF(F86=0,0,R$126-R$118)</f>
        <v>0</v>
      </c>
      <c r="S125" s="11"/>
      <c r="T125" s="61">
        <f>IF(H86=0,0,T$126-T$118)</f>
        <v>0</v>
      </c>
      <c r="U125" s="11"/>
      <c r="V125" s="61">
        <f>IF(J86=0,0,V$126-V$118)</f>
        <v>0</v>
      </c>
      <c r="W125" s="17"/>
      <c r="X125" s="11"/>
    </row>
    <row r="126" spans="2:24" ht="12" customHeight="1" x14ac:dyDescent="0.2">
      <c r="B126" s="12"/>
      <c r="C126" s="198"/>
      <c r="D126" s="199"/>
      <c r="E126" s="199"/>
      <c r="F126" s="199"/>
      <c r="G126" s="199"/>
      <c r="H126" s="199"/>
      <c r="I126" s="199"/>
      <c r="J126" s="199"/>
      <c r="K126" s="200"/>
      <c r="L126" s="17"/>
      <c r="M126" s="10"/>
      <c r="N126" s="12"/>
      <c r="O126" s="86" t="s">
        <v>154</v>
      </c>
      <c r="P126" s="87"/>
      <c r="R126" s="88">
        <f>IF(F86=0,0,F$197)</f>
        <v>0</v>
      </c>
      <c r="S126" s="10"/>
      <c r="T126" s="88">
        <f>IF(H86=0,0,H$197)</f>
        <v>0</v>
      </c>
      <c r="U126" s="10"/>
      <c r="V126" s="88">
        <f>IF(J86=0,0,J$197)</f>
        <v>0</v>
      </c>
      <c r="W126" s="17"/>
      <c r="X126" s="11"/>
    </row>
    <row r="127" spans="2:24" ht="12" customHeight="1" x14ac:dyDescent="0.2">
      <c r="B127" s="12"/>
      <c r="C127" s="198"/>
      <c r="D127" s="199"/>
      <c r="E127" s="199"/>
      <c r="F127" s="199"/>
      <c r="G127" s="199"/>
      <c r="H127" s="199"/>
      <c r="I127" s="199"/>
      <c r="J127" s="199"/>
      <c r="K127" s="200"/>
      <c r="L127" s="17"/>
      <c r="M127" s="10"/>
      <c r="N127" s="12"/>
      <c r="O127" s="10"/>
      <c r="P127" s="10"/>
      <c r="R127" s="102"/>
      <c r="S127" s="11"/>
      <c r="T127" s="102"/>
      <c r="U127" s="11"/>
      <c r="V127" s="102"/>
      <c r="W127" s="17"/>
      <c r="X127" s="11"/>
    </row>
    <row r="128" spans="2:24" ht="12" customHeight="1" x14ac:dyDescent="0.2">
      <c r="B128" s="12"/>
      <c r="C128" s="198"/>
      <c r="D128" s="199"/>
      <c r="E128" s="199"/>
      <c r="F128" s="199"/>
      <c r="G128" s="199"/>
      <c r="H128" s="199"/>
      <c r="I128" s="199"/>
      <c r="J128" s="199"/>
      <c r="K128" s="200"/>
      <c r="L128" s="17"/>
      <c r="M128" s="10"/>
      <c r="N128" s="12"/>
      <c r="O128" s="47" t="s">
        <v>77</v>
      </c>
      <c r="P128" s="48"/>
      <c r="R128" s="76"/>
      <c r="S128" s="11"/>
      <c r="T128" s="76"/>
      <c r="U128" s="11"/>
      <c r="V128" s="76"/>
      <c r="W128" s="17"/>
      <c r="X128" s="11"/>
    </row>
    <row r="129" spans="2:34" ht="12" customHeight="1" x14ac:dyDescent="0.2">
      <c r="B129" s="12"/>
      <c r="C129" s="198"/>
      <c r="D129" s="199"/>
      <c r="E129" s="199"/>
      <c r="F129" s="199"/>
      <c r="G129" s="199"/>
      <c r="H129" s="199"/>
      <c r="I129" s="199"/>
      <c r="J129" s="199"/>
      <c r="K129" s="200"/>
      <c r="L129" s="17"/>
      <c r="M129" s="10"/>
      <c r="N129" s="12"/>
      <c r="O129" s="52" t="s">
        <v>155</v>
      </c>
      <c r="P129" s="53"/>
      <c r="R129" s="54">
        <f>IF(F86=0,0,D$208)</f>
        <v>0</v>
      </c>
      <c r="S129" s="11"/>
      <c r="T129" s="54">
        <f>IF(H86=0,0,F$208)</f>
        <v>0</v>
      </c>
      <c r="U129" s="11"/>
      <c r="V129" s="54">
        <f>IF(J86=0,0,H$208)</f>
        <v>0</v>
      </c>
      <c r="W129" s="17"/>
      <c r="X129" s="11"/>
    </row>
    <row r="130" spans="2:34" ht="12" customHeight="1" x14ac:dyDescent="0.2">
      <c r="B130" s="12"/>
      <c r="C130" s="198"/>
      <c r="D130" s="199"/>
      <c r="E130" s="199"/>
      <c r="F130" s="199"/>
      <c r="G130" s="199"/>
      <c r="H130" s="199"/>
      <c r="I130" s="199"/>
      <c r="J130" s="199"/>
      <c r="K130" s="200"/>
      <c r="L130" s="17"/>
      <c r="M130" s="10"/>
      <c r="N130" s="12"/>
      <c r="O130" s="66" t="s">
        <v>156</v>
      </c>
      <c r="P130" s="60">
        <v>0</v>
      </c>
      <c r="R130" s="85">
        <v>0</v>
      </c>
      <c r="S130" s="183"/>
      <c r="T130" s="85">
        <v>0</v>
      </c>
      <c r="U130" s="183"/>
      <c r="V130" s="85"/>
      <c r="W130" s="17"/>
      <c r="X130" s="11"/>
    </row>
    <row r="131" spans="2:34" ht="12" customHeight="1" x14ac:dyDescent="0.2">
      <c r="B131" s="12"/>
      <c r="C131" s="198"/>
      <c r="D131" s="199"/>
      <c r="E131" s="199"/>
      <c r="F131" s="199"/>
      <c r="G131" s="199"/>
      <c r="H131" s="199"/>
      <c r="I131" s="199"/>
      <c r="J131" s="199"/>
      <c r="K131" s="200"/>
      <c r="L131" s="17"/>
      <c r="M131" s="10"/>
      <c r="N131" s="12"/>
      <c r="O131" s="66" t="s">
        <v>157</v>
      </c>
      <c r="P131" s="60"/>
      <c r="R131" s="85"/>
      <c r="S131" s="183"/>
      <c r="T131" s="85"/>
      <c r="U131" s="183"/>
      <c r="V131" s="85"/>
      <c r="W131" s="17"/>
      <c r="X131" s="11"/>
    </row>
    <row r="132" spans="2:34" ht="12" customHeight="1" x14ac:dyDescent="0.2">
      <c r="B132" s="12"/>
      <c r="C132" s="198"/>
      <c r="D132" s="199"/>
      <c r="E132" s="199"/>
      <c r="F132" s="199"/>
      <c r="G132" s="199"/>
      <c r="H132" s="199"/>
      <c r="I132" s="199"/>
      <c r="J132" s="199"/>
      <c r="K132" s="200"/>
      <c r="L132" s="17"/>
      <c r="M132" s="10"/>
      <c r="N132" s="12"/>
      <c r="O132" s="66" t="s">
        <v>158</v>
      </c>
      <c r="P132" s="60"/>
      <c r="R132" s="85"/>
      <c r="S132" s="183"/>
      <c r="T132" s="85"/>
      <c r="U132" s="183"/>
      <c r="V132" s="85"/>
      <c r="W132" s="17"/>
      <c r="X132" s="11"/>
    </row>
    <row r="133" spans="2:34" ht="12" customHeight="1" x14ac:dyDescent="0.2">
      <c r="B133" s="12"/>
      <c r="C133" s="198"/>
      <c r="D133" s="199"/>
      <c r="E133" s="199"/>
      <c r="F133" s="199"/>
      <c r="G133" s="199"/>
      <c r="H133" s="199"/>
      <c r="I133" s="199"/>
      <c r="J133" s="199"/>
      <c r="K133" s="200"/>
      <c r="L133" s="17"/>
      <c r="M133" s="10"/>
      <c r="N133" s="12"/>
      <c r="O133" s="104" t="s">
        <v>159</v>
      </c>
      <c r="P133" s="53">
        <v>0</v>
      </c>
      <c r="R133" s="61">
        <f>IF(F86=0,0,F$118)</f>
        <v>0</v>
      </c>
      <c r="S133" s="11"/>
      <c r="T133" s="61">
        <f>IF(H86=0,0,H$118)</f>
        <v>0</v>
      </c>
      <c r="U133" s="11"/>
      <c r="V133" s="61">
        <f>IF(J86=0,0,J$118)</f>
        <v>0</v>
      </c>
      <c r="W133" s="17"/>
      <c r="X133" s="11"/>
    </row>
    <row r="134" spans="2:34" ht="12" customHeight="1" x14ac:dyDescent="0.2">
      <c r="B134" s="12"/>
      <c r="C134" s="198"/>
      <c r="D134" s="199"/>
      <c r="E134" s="199"/>
      <c r="F134" s="199"/>
      <c r="G134" s="199"/>
      <c r="H134" s="199"/>
      <c r="I134" s="199"/>
      <c r="J134" s="199"/>
      <c r="K134" s="200"/>
      <c r="L134" s="17"/>
      <c r="M134" s="10"/>
      <c r="N134" s="12"/>
      <c r="O134" s="52" t="s">
        <v>110</v>
      </c>
      <c r="P134" s="53">
        <v>0</v>
      </c>
      <c r="R134" s="61">
        <f>IF(F86=0,0,R$139-R$130-R$131-R$132-R$133+R$138)</f>
        <v>0</v>
      </c>
      <c r="S134" s="11"/>
      <c r="T134" s="61">
        <f>IF(H86=0,0,T$139-T$130-T$131-T$132-T$133+T$138)</f>
        <v>0</v>
      </c>
      <c r="U134" s="61">
        <f>IF(I$92=0,0,U$139-U$130-#REF!-U$133+U$138)</f>
        <v>0</v>
      </c>
      <c r="V134" s="61">
        <f>IF(J86=0,0,V$139-V$130-V$131-V$132-V$133+V$138)</f>
        <v>0</v>
      </c>
      <c r="W134" s="17"/>
      <c r="X134" s="11"/>
    </row>
    <row r="135" spans="2:34" ht="12" customHeight="1" x14ac:dyDescent="0.2">
      <c r="B135" s="12"/>
      <c r="C135" s="198"/>
      <c r="D135" s="199"/>
      <c r="E135" s="199"/>
      <c r="F135" s="199"/>
      <c r="G135" s="199"/>
      <c r="H135" s="199"/>
      <c r="I135" s="199"/>
      <c r="J135" s="199"/>
      <c r="K135" s="200"/>
      <c r="L135" s="17"/>
      <c r="M135" s="10"/>
      <c r="N135" s="12"/>
      <c r="O135" s="69" t="s">
        <v>114</v>
      </c>
      <c r="P135" s="53">
        <v>0</v>
      </c>
      <c r="R135" s="70">
        <f>IF(F86=0,0,R$130+R$131+R$132+R$133+R$134)</f>
        <v>0</v>
      </c>
      <c r="S135" s="11"/>
      <c r="T135" s="70">
        <f>IF(H86=0,0,T$130+T$131+T$132+T$133+T$134)</f>
        <v>0</v>
      </c>
      <c r="U135" s="11"/>
      <c r="V135" s="70">
        <f>IF(J86=0,0,V$130+V$131+V$132+V$133+V$134)</f>
        <v>0</v>
      </c>
      <c r="W135" s="17"/>
      <c r="X135" s="11"/>
    </row>
    <row r="136" spans="2:34" ht="12" customHeight="1" x14ac:dyDescent="0.2">
      <c r="B136" s="12"/>
      <c r="C136" s="198"/>
      <c r="D136" s="199"/>
      <c r="E136" s="199"/>
      <c r="F136" s="199"/>
      <c r="G136" s="199"/>
      <c r="H136" s="199"/>
      <c r="I136" s="199"/>
      <c r="J136" s="199"/>
      <c r="K136" s="200"/>
      <c r="L136" s="17"/>
      <c r="M136" s="10"/>
      <c r="N136" s="12"/>
      <c r="O136" s="66" t="s">
        <v>160</v>
      </c>
      <c r="P136" s="60">
        <v>0</v>
      </c>
      <c r="R136" s="85"/>
      <c r="S136" s="11"/>
      <c r="T136" s="85"/>
      <c r="U136" s="11"/>
      <c r="V136" s="85"/>
      <c r="W136" s="17"/>
      <c r="X136" s="11"/>
    </row>
    <row r="137" spans="2:34" ht="12" customHeight="1" x14ac:dyDescent="0.2">
      <c r="B137" s="12"/>
      <c r="C137" s="198"/>
      <c r="D137" s="199"/>
      <c r="E137" s="199"/>
      <c r="F137" s="199"/>
      <c r="G137" s="199"/>
      <c r="H137" s="199"/>
      <c r="I137" s="199"/>
      <c r="J137" s="199"/>
      <c r="K137" s="200"/>
      <c r="L137" s="17"/>
      <c r="M137" s="10"/>
      <c r="N137" s="12"/>
      <c r="O137" s="66" t="s">
        <v>161</v>
      </c>
      <c r="P137" s="60"/>
      <c r="R137" s="85">
        <v>0</v>
      </c>
      <c r="S137" s="11"/>
      <c r="T137" s="85">
        <v>0</v>
      </c>
      <c r="U137" s="11"/>
      <c r="V137" s="85"/>
      <c r="W137" s="17"/>
      <c r="X137" s="11"/>
    </row>
    <row r="138" spans="2:34" ht="12" customHeight="1" x14ac:dyDescent="0.2">
      <c r="B138" s="12"/>
      <c r="C138" s="198"/>
      <c r="D138" s="199"/>
      <c r="E138" s="199"/>
      <c r="F138" s="199"/>
      <c r="G138" s="199"/>
      <c r="H138" s="199"/>
      <c r="I138" s="199"/>
      <c r="J138" s="199"/>
      <c r="K138" s="200"/>
      <c r="L138" s="17"/>
      <c r="M138" s="10"/>
      <c r="N138" s="12"/>
      <c r="O138" s="69" t="s">
        <v>117</v>
      </c>
      <c r="P138" s="53">
        <v>0</v>
      </c>
      <c r="R138" s="70">
        <f>IF(F86=0,0,R$136+R$137)</f>
        <v>0</v>
      </c>
      <c r="S138" s="11"/>
      <c r="T138" s="70">
        <f>IF(H86=0,0,T$136+T$137)</f>
        <v>0</v>
      </c>
      <c r="U138" s="70">
        <f>IF(I$92=0,0,U$136+U$137)</f>
        <v>0</v>
      </c>
      <c r="V138" s="70">
        <f>IF(J86=0,0,V$136+V$137)</f>
        <v>0</v>
      </c>
      <c r="W138" s="17"/>
      <c r="X138" s="11"/>
    </row>
    <row r="139" spans="2:34" ht="12" customHeight="1" x14ac:dyDescent="0.2">
      <c r="B139" s="12"/>
      <c r="C139" s="198"/>
      <c r="D139" s="199"/>
      <c r="E139" s="199"/>
      <c r="F139" s="199"/>
      <c r="G139" s="199"/>
      <c r="H139" s="199"/>
      <c r="I139" s="199"/>
      <c r="J139" s="199"/>
      <c r="K139" s="200"/>
      <c r="L139" s="17"/>
      <c r="M139" s="11"/>
      <c r="N139" s="12"/>
      <c r="O139" s="52" t="s">
        <v>118</v>
      </c>
      <c r="P139" s="53">
        <v>0</v>
      </c>
      <c r="R139" s="61">
        <f>IF(F86=0,0,R$140-R$129)</f>
        <v>0</v>
      </c>
      <c r="S139" s="11"/>
      <c r="T139" s="61">
        <f>IF(H86=0,0,T$140-T$129)</f>
        <v>0</v>
      </c>
      <c r="U139" s="11"/>
      <c r="V139" s="61">
        <f>IF(J86=0,0,V$140-V$129)</f>
        <v>0</v>
      </c>
      <c r="W139" s="17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2:34" ht="12" customHeight="1" x14ac:dyDescent="0.2">
      <c r="B140" s="12"/>
      <c r="C140" s="198"/>
      <c r="D140" s="199"/>
      <c r="E140" s="199"/>
      <c r="F140" s="199"/>
      <c r="G140" s="199"/>
      <c r="H140" s="199"/>
      <c r="I140" s="199"/>
      <c r="J140" s="199"/>
      <c r="K140" s="200"/>
      <c r="L140" s="17"/>
      <c r="M140" s="11"/>
      <c r="N140" s="12"/>
      <c r="O140" s="86" t="s">
        <v>162</v>
      </c>
      <c r="P140" s="87"/>
      <c r="Q140" s="182"/>
      <c r="R140" s="88">
        <f>IF(F86=0,0,F$208)</f>
        <v>0</v>
      </c>
      <c r="S140" s="112"/>
      <c r="T140" s="88">
        <f>IF(H86=0,0,H$208)</f>
        <v>0</v>
      </c>
      <c r="U140" s="112"/>
      <c r="V140" s="88">
        <f>IF(J86=0,0,J$208)</f>
        <v>0</v>
      </c>
      <c r="W140" s="17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2:34" ht="12" customHeight="1" x14ac:dyDescent="0.2">
      <c r="B141" s="12"/>
      <c r="C141" s="198"/>
      <c r="D141" s="199"/>
      <c r="E141" s="199"/>
      <c r="F141" s="199"/>
      <c r="G141" s="199"/>
      <c r="H141" s="199"/>
      <c r="I141" s="199"/>
      <c r="J141" s="199"/>
      <c r="K141" s="200"/>
      <c r="L141" s="17"/>
      <c r="M141" s="11"/>
      <c r="N141" s="12"/>
      <c r="W141" s="184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2:34" ht="12" customHeight="1" x14ac:dyDescent="0.2">
      <c r="B142" s="12"/>
      <c r="C142" s="198"/>
      <c r="D142" s="199"/>
      <c r="E142" s="199"/>
      <c r="F142" s="199"/>
      <c r="G142" s="199"/>
      <c r="H142" s="199"/>
      <c r="I142" s="199"/>
      <c r="J142" s="199"/>
      <c r="K142" s="200"/>
      <c r="L142" s="17"/>
      <c r="M142" s="11"/>
      <c r="N142" s="12"/>
      <c r="O142" s="232"/>
      <c r="W142" s="184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2:34" ht="12" customHeight="1" x14ac:dyDescent="0.2">
      <c r="B143" s="12"/>
      <c r="C143" s="201"/>
      <c r="D143" s="202"/>
      <c r="E143" s="202"/>
      <c r="F143" s="202"/>
      <c r="G143" s="202"/>
      <c r="H143" s="202"/>
      <c r="I143" s="202"/>
      <c r="J143" s="202"/>
      <c r="K143" s="203"/>
      <c r="L143" s="17"/>
      <c r="M143" s="11"/>
      <c r="N143" s="12"/>
      <c r="W143" s="184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spans="2:34" ht="12" customHeight="1" thickBot="1" x14ac:dyDescent="0.25">
      <c r="B144" s="115"/>
      <c r="C144" s="116"/>
      <c r="D144" s="116"/>
      <c r="E144" s="116"/>
      <c r="F144" s="116"/>
      <c r="G144" s="116"/>
      <c r="H144" s="116"/>
      <c r="I144" s="116"/>
      <c r="J144" s="116"/>
      <c r="K144" s="116"/>
      <c r="L144" s="117"/>
      <c r="M144" s="11"/>
      <c r="N144" s="118"/>
      <c r="O144" s="119"/>
      <c r="P144" s="119"/>
      <c r="R144" s="119"/>
      <c r="S144" s="11"/>
      <c r="T144" s="119"/>
      <c r="U144" s="11"/>
      <c r="V144" s="119"/>
      <c r="W144" s="120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spans="2:34" ht="12" customHeight="1" thickTop="1" thickBot="1" x14ac:dyDescent="0.25">
      <c r="M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spans="2:34" ht="12" customHeight="1" thickTop="1" x14ac:dyDescent="0.45">
      <c r="B146" s="6"/>
      <c r="C146" s="7"/>
      <c r="D146" s="8"/>
      <c r="E146" s="8"/>
      <c r="F146" s="8"/>
      <c r="G146" s="8"/>
      <c r="H146" s="8"/>
      <c r="I146" s="8"/>
      <c r="J146" s="8"/>
      <c r="K146" s="8"/>
      <c r="L146" s="9"/>
      <c r="M146" s="11"/>
      <c r="N146" s="6"/>
      <c r="O146" s="7"/>
      <c r="P146" s="8"/>
      <c r="R146" s="8"/>
      <c r="S146" s="11"/>
      <c r="T146" s="8"/>
      <c r="U146" s="11"/>
      <c r="V146" s="8"/>
      <c r="W146" s="9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spans="2:34" ht="27.95" customHeight="1" x14ac:dyDescent="0.5">
      <c r="B147" s="12"/>
      <c r="C147" s="18" t="s">
        <v>232</v>
      </c>
      <c r="D147" s="14"/>
      <c r="E147" s="10"/>
      <c r="F147" s="14"/>
      <c r="G147" s="10"/>
      <c r="H147" s="10"/>
      <c r="I147" s="10"/>
      <c r="J147" s="10"/>
      <c r="K147" s="16" t="str">
        <f>$K$75</f>
        <v>ESTADOS FINANCIEROS</v>
      </c>
      <c r="L147" s="17"/>
      <c r="M147" s="11"/>
      <c r="N147" s="12"/>
      <c r="O147" s="13"/>
      <c r="P147" s="14"/>
      <c r="R147" s="14"/>
      <c r="S147" s="11"/>
      <c r="T147" s="10"/>
      <c r="U147" s="11"/>
      <c r="V147" s="16" t="str">
        <f>$K$75</f>
        <v>ESTADOS FINANCIEROS</v>
      </c>
      <c r="W147" s="17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2:34" ht="12" customHeight="1" x14ac:dyDescent="0.2">
      <c r="B148" s="12"/>
      <c r="C148" s="21"/>
      <c r="D148" s="19"/>
      <c r="E148" s="10"/>
      <c r="F148" s="19"/>
      <c r="G148" s="10"/>
      <c r="H148" s="10"/>
      <c r="I148" s="10"/>
      <c r="J148" s="20"/>
      <c r="K148" s="10"/>
      <c r="L148" s="17"/>
      <c r="M148" s="11"/>
      <c r="N148" s="12"/>
      <c r="O148" s="18" t="s">
        <v>235</v>
      </c>
      <c r="P148" s="19"/>
      <c r="R148" s="14"/>
      <c r="S148" s="11"/>
      <c r="T148" s="10"/>
      <c r="U148" s="11"/>
      <c r="V148" s="20"/>
      <c r="W148" s="17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spans="2:34" ht="12" customHeight="1" x14ac:dyDescent="0.2">
      <c r="B149" s="12"/>
      <c r="C149" s="21"/>
      <c r="D149" s="19"/>
      <c r="E149" s="10"/>
      <c r="F149" s="19"/>
      <c r="G149" s="10"/>
      <c r="H149" s="14"/>
      <c r="I149" s="10"/>
      <c r="J149" s="10"/>
      <c r="K149" s="10"/>
      <c r="L149" s="17"/>
      <c r="M149" s="11"/>
      <c r="N149" s="12"/>
      <c r="O149" s="14"/>
      <c r="P149" s="14"/>
      <c r="R149" s="14"/>
      <c r="S149" s="11"/>
      <c r="T149" s="14"/>
      <c r="U149" s="11"/>
      <c r="V149" s="10"/>
      <c r="W149" s="17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spans="2:34" ht="12" customHeight="1" x14ac:dyDescent="0.2">
      <c r="B150" s="12"/>
      <c r="C150" s="44"/>
      <c r="D150" s="19"/>
      <c r="E150" s="10"/>
      <c r="F150" s="19"/>
      <c r="G150" s="10"/>
      <c r="H150" s="19"/>
      <c r="I150" s="10"/>
      <c r="J150" s="10"/>
      <c r="K150" s="10"/>
      <c r="L150" s="17"/>
      <c r="M150" s="11"/>
      <c r="N150" s="12"/>
      <c r="O150" s="14"/>
      <c r="P150" s="14"/>
      <c r="R150" s="14"/>
      <c r="S150" s="11"/>
      <c r="T150" s="14"/>
      <c r="U150" s="11"/>
      <c r="V150" s="10"/>
      <c r="W150" s="17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spans="2:34" ht="20.100000000000001" customHeight="1" x14ac:dyDescent="0.3">
      <c r="B151" s="22"/>
      <c r="C151" s="26" t="s">
        <v>29</v>
      </c>
      <c r="D151" s="26"/>
      <c r="E151" s="27"/>
      <c r="F151" s="26"/>
      <c r="G151" s="27"/>
      <c r="H151" s="26"/>
      <c r="I151" s="27"/>
      <c r="J151" s="27"/>
      <c r="K151" s="27"/>
      <c r="L151" s="25"/>
      <c r="M151" s="11"/>
      <c r="N151" s="22"/>
      <c r="O151" s="26" t="s">
        <v>163</v>
      </c>
      <c r="P151" s="26"/>
      <c r="R151" s="26"/>
      <c r="S151" s="11"/>
      <c r="T151" s="26"/>
      <c r="U151" s="11"/>
      <c r="V151" s="27"/>
      <c r="W151" s="25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spans="2:34" ht="12" customHeight="1" x14ac:dyDescent="0.2">
      <c r="B152" s="12"/>
      <c r="C152" s="29" t="str">
        <f>$C$80</f>
        <v>EMPRESA:</v>
      </c>
      <c r="D152" s="32">
        <f>$D$80</f>
        <v>0</v>
      </c>
      <c r="E152" s="33"/>
      <c r="F152" s="33"/>
      <c r="G152" s="33"/>
      <c r="H152" s="33"/>
      <c r="I152" s="33"/>
      <c r="J152" s="33"/>
      <c r="K152" s="34"/>
      <c r="L152" s="17"/>
      <c r="M152" s="11"/>
      <c r="N152" s="12"/>
      <c r="O152" s="29" t="str">
        <f>$C$80</f>
        <v>EMPRESA:</v>
      </c>
      <c r="P152" s="32">
        <f>$D$80</f>
        <v>0</v>
      </c>
      <c r="R152" s="33"/>
      <c r="S152" s="11"/>
      <c r="T152" s="33"/>
      <c r="U152" s="11"/>
      <c r="V152" s="34"/>
      <c r="W152" s="17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spans="2:34" ht="12" customHeight="1" x14ac:dyDescent="0.2">
      <c r="B153" s="12"/>
      <c r="C153" s="35" t="str">
        <f>$C$81</f>
        <v>GRUPO:</v>
      </c>
      <c r="D153" s="39">
        <f>$D$81</f>
        <v>0</v>
      </c>
      <c r="E153" s="10"/>
      <c r="F153" s="10"/>
      <c r="G153" s="10"/>
      <c r="H153" s="10"/>
      <c r="I153" s="10"/>
      <c r="J153" s="10"/>
      <c r="K153" s="40"/>
      <c r="L153" s="17"/>
      <c r="M153" s="11"/>
      <c r="N153" s="12"/>
      <c r="O153" s="35" t="str">
        <f>$C$81</f>
        <v>GRUPO:</v>
      </c>
      <c r="P153" s="39">
        <f>$D$81</f>
        <v>0</v>
      </c>
      <c r="R153" s="14"/>
      <c r="S153" s="11"/>
      <c r="T153" s="14"/>
      <c r="U153" s="11"/>
      <c r="V153" s="40"/>
      <c r="W153" s="17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spans="2:34" ht="12" customHeight="1" x14ac:dyDescent="0.2">
      <c r="B154" s="12"/>
      <c r="C154" s="41" t="str">
        <f>$C$86</f>
        <v>FECHA:</v>
      </c>
      <c r="D154" s="121">
        <f>D$86</f>
        <v>36525</v>
      </c>
      <c r="E154" s="122"/>
      <c r="F154" s="121">
        <f>F$86</f>
        <v>37256</v>
      </c>
      <c r="G154" s="122"/>
      <c r="H154" s="121">
        <f>H$86</f>
        <v>37621</v>
      </c>
      <c r="I154" s="122"/>
      <c r="J154" s="121">
        <f>J$86</f>
        <v>37986</v>
      </c>
      <c r="K154" s="122"/>
      <c r="L154" s="17"/>
      <c r="M154" s="11"/>
      <c r="N154" s="12"/>
      <c r="O154" s="41" t="str">
        <f>$C$86</f>
        <v>FECHA:</v>
      </c>
      <c r="P154" s="42"/>
      <c r="R154" s="42">
        <f>F$86</f>
        <v>37256</v>
      </c>
      <c r="S154" s="11"/>
      <c r="T154" s="42">
        <f>H$86</f>
        <v>37621</v>
      </c>
      <c r="U154" s="11"/>
      <c r="V154" s="42">
        <f>J$86</f>
        <v>37986</v>
      </c>
      <c r="W154" s="17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spans="2:34" ht="12" customHeight="1" x14ac:dyDescent="0.2">
      <c r="B155" s="12"/>
      <c r="L155" s="17"/>
      <c r="M155" s="11"/>
      <c r="N155" s="12"/>
      <c r="O155" s="123"/>
      <c r="P155" s="124"/>
      <c r="R155" s="124"/>
      <c r="S155" s="11"/>
      <c r="T155" s="124"/>
      <c r="U155" s="11"/>
      <c r="V155" s="124"/>
      <c r="W155" s="17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spans="2:34" ht="12" customHeight="1" x14ac:dyDescent="0.2">
      <c r="B156" s="12"/>
      <c r="C156" s="44"/>
      <c r="D156" s="79" t="s">
        <v>15</v>
      </c>
      <c r="E156" s="254" t="s">
        <v>16</v>
      </c>
      <c r="F156" s="79" t="s">
        <v>15</v>
      </c>
      <c r="G156" s="254" t="s">
        <v>16</v>
      </c>
      <c r="H156" s="79" t="s">
        <v>15</v>
      </c>
      <c r="I156" s="254" t="s">
        <v>16</v>
      </c>
      <c r="J156" s="79" t="s">
        <v>15</v>
      </c>
      <c r="K156" s="254" t="s">
        <v>16</v>
      </c>
      <c r="L156" s="17"/>
      <c r="M156" s="11"/>
      <c r="N156" s="12"/>
      <c r="O156" s="47" t="s">
        <v>164</v>
      </c>
      <c r="P156" s="48"/>
      <c r="R156" s="76"/>
      <c r="S156" s="11"/>
      <c r="T156" s="76"/>
      <c r="U156" s="11"/>
      <c r="V156" s="76"/>
      <c r="W156" s="17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spans="2:34" ht="12" customHeight="1" x14ac:dyDescent="0.2">
      <c r="B157" s="12"/>
      <c r="C157" s="125" t="s">
        <v>226</v>
      </c>
      <c r="D157" s="96"/>
      <c r="E157" s="256">
        <f t="shared" ref="E157:G165" si="31">IF(D$174=0,0,D157/D$174*100)</f>
        <v>0</v>
      </c>
      <c r="F157" s="96"/>
      <c r="G157" s="256">
        <f t="shared" si="31"/>
        <v>0</v>
      </c>
      <c r="H157" s="96"/>
      <c r="I157" s="256">
        <f t="shared" ref="I157:I165" si="32">IF(H$174=0,0,H157/H$174*100)</f>
        <v>0</v>
      </c>
      <c r="J157" s="96"/>
      <c r="K157" s="256">
        <f t="shared" ref="K157:K165" si="33">IF(J$174=0,0,J157/J$174*100)</f>
        <v>0</v>
      </c>
      <c r="L157" s="17"/>
      <c r="M157" s="11"/>
      <c r="N157" s="12"/>
      <c r="O157" s="66" t="str">
        <f>C$169</f>
        <v>Otros activos</v>
      </c>
      <c r="P157" s="53"/>
      <c r="R157" s="214"/>
      <c r="S157" s="215"/>
      <c r="T157" s="214"/>
      <c r="U157" s="215"/>
      <c r="V157" s="214"/>
      <c r="W157" s="17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spans="2:34" ht="12" customHeight="1" x14ac:dyDescent="0.2">
      <c r="B158" s="12"/>
      <c r="C158" s="91" t="s">
        <v>165</v>
      </c>
      <c r="D158" s="85"/>
      <c r="E158" s="255">
        <f t="shared" si="31"/>
        <v>0</v>
      </c>
      <c r="F158" s="85"/>
      <c r="G158" s="255">
        <f t="shared" si="31"/>
        <v>0</v>
      </c>
      <c r="H158" s="85"/>
      <c r="I158" s="255">
        <f t="shared" si="32"/>
        <v>0</v>
      </c>
      <c r="J158" s="85"/>
      <c r="K158" s="255">
        <f t="shared" si="33"/>
        <v>0</v>
      </c>
      <c r="L158" s="17"/>
      <c r="M158" s="11"/>
      <c r="N158" s="12"/>
      <c r="O158" s="66" t="str">
        <f>C$188</f>
        <v>I.S.R. y P.T.U. Diferido</v>
      </c>
      <c r="P158" s="53"/>
      <c r="R158" s="210"/>
      <c r="S158" s="207"/>
      <c r="T158" s="210"/>
      <c r="U158" s="207"/>
      <c r="V158" s="210"/>
      <c r="W158" s="17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spans="2:34" ht="12" customHeight="1" x14ac:dyDescent="0.2">
      <c r="B159" s="12"/>
      <c r="C159" s="91" t="s">
        <v>239</v>
      </c>
      <c r="D159" s="85"/>
      <c r="E159" s="255">
        <f t="shared" si="31"/>
        <v>0</v>
      </c>
      <c r="F159" s="85"/>
      <c r="G159" s="255">
        <f t="shared" si="31"/>
        <v>0</v>
      </c>
      <c r="H159" s="85"/>
      <c r="I159" s="255">
        <f t="shared" si="32"/>
        <v>0</v>
      </c>
      <c r="J159" s="85"/>
      <c r="K159" s="255">
        <f t="shared" si="33"/>
        <v>0</v>
      </c>
      <c r="L159" s="17"/>
      <c r="M159" s="11"/>
      <c r="N159" s="12"/>
      <c r="O159" s="66" t="str">
        <f>C$189</f>
        <v>Reserva para la Prima de Antigüedad</v>
      </c>
      <c r="P159" s="53"/>
      <c r="R159" s="210"/>
      <c r="S159" s="207"/>
      <c r="T159" s="210"/>
      <c r="U159" s="207"/>
      <c r="V159" s="210"/>
      <c r="W159" s="17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spans="2:34" ht="12" customHeight="1" x14ac:dyDescent="0.2">
      <c r="B160" s="12"/>
      <c r="C160" s="133" t="s">
        <v>166</v>
      </c>
      <c r="D160" s="85"/>
      <c r="E160" s="255">
        <f t="shared" si="31"/>
        <v>0</v>
      </c>
      <c r="F160" s="85"/>
      <c r="G160" s="255">
        <f t="shared" si="31"/>
        <v>0</v>
      </c>
      <c r="H160" s="85"/>
      <c r="I160" s="255">
        <f>IF(H$174=0,0,H160/H$174*100)</f>
        <v>0</v>
      </c>
      <c r="J160" s="85"/>
      <c r="K160" s="255">
        <f>IF(J$174=0,0,J160/J$174*100)</f>
        <v>0</v>
      </c>
      <c r="L160" s="17"/>
      <c r="M160" s="11"/>
      <c r="N160" s="12"/>
      <c r="O160" s="206" t="str">
        <f>C$190</f>
        <v>Otros Pasivos Diferidos</v>
      </c>
      <c r="P160" s="87"/>
      <c r="Q160" s="182"/>
      <c r="R160" s="211"/>
      <c r="S160" s="212"/>
      <c r="T160" s="211"/>
      <c r="U160" s="212"/>
      <c r="V160" s="211"/>
      <c r="W160" s="17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spans="2:34" ht="12" customHeight="1" x14ac:dyDescent="0.2">
      <c r="B161" s="12"/>
      <c r="C161" s="135" t="s">
        <v>167</v>
      </c>
      <c r="D161" s="85"/>
      <c r="E161" s="255">
        <f t="shared" si="31"/>
        <v>0</v>
      </c>
      <c r="F161" s="85"/>
      <c r="G161" s="255">
        <f t="shared" si="31"/>
        <v>0</v>
      </c>
      <c r="H161" s="85"/>
      <c r="I161" s="255">
        <f>IF(H$174=0,0,H161/H$174*100)</f>
        <v>0</v>
      </c>
      <c r="J161" s="85"/>
      <c r="K161" s="255">
        <f t="shared" si="33"/>
        <v>0</v>
      </c>
      <c r="L161" s="17"/>
      <c r="M161" s="11"/>
      <c r="N161" s="12"/>
      <c r="W161" s="17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spans="2:34" ht="12" customHeight="1" x14ac:dyDescent="0.2">
      <c r="B162" s="12"/>
      <c r="C162" s="136" t="s">
        <v>168</v>
      </c>
      <c r="D162" s="85"/>
      <c r="E162" s="255">
        <f t="shared" si="31"/>
        <v>0</v>
      </c>
      <c r="F162" s="85"/>
      <c r="G162" s="255">
        <f t="shared" si="31"/>
        <v>0</v>
      </c>
      <c r="H162" s="85"/>
      <c r="I162" s="255">
        <f>IF(H$174=0,0,H162/H$174*100)</f>
        <v>0</v>
      </c>
      <c r="J162" s="85"/>
      <c r="K162" s="255">
        <f>IF(J$174=0,0,J162/J$174*100)</f>
        <v>0</v>
      </c>
      <c r="L162" s="17"/>
      <c r="M162" s="11"/>
      <c r="N162" s="12"/>
      <c r="O162" s="146" t="s">
        <v>169</v>
      </c>
      <c r="P162" s="147"/>
      <c r="R162" s="49"/>
      <c r="S162" s="11"/>
      <c r="T162" s="49"/>
      <c r="U162" s="11"/>
      <c r="V162" s="49"/>
      <c r="W162" s="17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spans="2:34" ht="12" customHeight="1" x14ac:dyDescent="0.2">
      <c r="B163" s="12"/>
      <c r="C163" s="135" t="s">
        <v>242</v>
      </c>
      <c r="D163" s="85"/>
      <c r="E163" s="255">
        <f t="shared" si="31"/>
        <v>0</v>
      </c>
      <c r="F163" s="85"/>
      <c r="G163" s="255">
        <f t="shared" si="31"/>
        <v>0</v>
      </c>
      <c r="H163" s="85"/>
      <c r="I163" s="255">
        <f>IF(H$174=0,0,H163/H$174*100)</f>
        <v>0</v>
      </c>
      <c r="J163" s="85"/>
      <c r="K163" s="255">
        <f t="shared" si="33"/>
        <v>0</v>
      </c>
      <c r="L163" s="17"/>
      <c r="M163" s="11"/>
      <c r="N163" s="12"/>
      <c r="O163" s="66" t="str">
        <f>$C$158</f>
        <v>Clientes</v>
      </c>
      <c r="P163" s="151">
        <v>0</v>
      </c>
      <c r="R163" s="152"/>
      <c r="S163" s="11"/>
      <c r="T163" s="152"/>
      <c r="U163" s="11"/>
      <c r="V163" s="152"/>
      <c r="W163" s="17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spans="2:34" ht="12" customHeight="1" x14ac:dyDescent="0.2">
      <c r="B164" s="12"/>
      <c r="C164" s="136" t="s">
        <v>170</v>
      </c>
      <c r="D164" s="85">
        <v>0</v>
      </c>
      <c r="E164" s="255">
        <f>IF(D$174=0,0,D164/D$174*100)</f>
        <v>0</v>
      </c>
      <c r="F164" s="85"/>
      <c r="G164" s="255">
        <f t="shared" si="31"/>
        <v>0</v>
      </c>
      <c r="H164" s="85"/>
      <c r="I164" s="255">
        <f>IF(H$174=0,0,H164/H$174*100)</f>
        <v>0</v>
      </c>
      <c r="J164" s="85"/>
      <c r="K164" s="255">
        <f t="shared" si="33"/>
        <v>0</v>
      </c>
      <c r="L164" s="17"/>
      <c r="M164" s="11"/>
      <c r="N164" s="12"/>
      <c r="O164" s="66" t="str">
        <f>$C$160</f>
        <v>Cuentas por Cobrar a Compañías Filiales</v>
      </c>
      <c r="P164" s="151">
        <v>0</v>
      </c>
      <c r="R164" s="153"/>
      <c r="S164" s="11"/>
      <c r="T164" s="153"/>
      <c r="U164" s="11"/>
      <c r="V164" s="153"/>
      <c r="W164" s="17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spans="2:34" ht="12" customHeight="1" x14ac:dyDescent="0.2">
      <c r="B165" s="12"/>
      <c r="C165" s="92" t="s">
        <v>171</v>
      </c>
      <c r="D165" s="252">
        <f>SUM(D$157:D$164)</f>
        <v>0</v>
      </c>
      <c r="E165" s="253">
        <f>IF(D$174=0,0,D165/D$174*100)</f>
        <v>0</v>
      </c>
      <c r="F165" s="252">
        <f>SUM(F$157:F$164)</f>
        <v>0</v>
      </c>
      <c r="G165" s="253">
        <f t="shared" si="31"/>
        <v>0</v>
      </c>
      <c r="H165" s="252">
        <f>SUM(H$157:H$164)</f>
        <v>0</v>
      </c>
      <c r="I165" s="253">
        <f t="shared" si="32"/>
        <v>0</v>
      </c>
      <c r="J165" s="252">
        <f>SUM(J$157:J$164)</f>
        <v>0</v>
      </c>
      <c r="K165" s="253">
        <f t="shared" si="33"/>
        <v>0</v>
      </c>
      <c r="L165" s="17"/>
      <c r="M165" s="11"/>
      <c r="N165" s="12"/>
      <c r="O165" s="66" t="str">
        <f>$C$176</f>
        <v>Bancos Corto Plazo</v>
      </c>
      <c r="P165" s="151">
        <v>0</v>
      </c>
      <c r="R165" s="153"/>
      <c r="S165" s="11"/>
      <c r="T165" s="153"/>
      <c r="U165" s="11"/>
      <c r="V165" s="153">
        <v>0</v>
      </c>
      <c r="W165" s="17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spans="2:34" ht="12" customHeight="1" x14ac:dyDescent="0.2">
      <c r="B166" s="12"/>
      <c r="C166" s="99"/>
      <c r="D166" s="141"/>
      <c r="E166" s="187"/>
      <c r="F166" s="141"/>
      <c r="G166" s="187"/>
      <c r="H166" s="141"/>
      <c r="I166" s="187"/>
      <c r="J166" s="141"/>
      <c r="K166" s="187"/>
      <c r="L166" s="17"/>
      <c r="M166" s="11"/>
      <c r="N166" s="12"/>
      <c r="O166" s="66" t="str">
        <f>$C$177</f>
        <v>Proveedores</v>
      </c>
      <c r="P166" s="151">
        <v>0</v>
      </c>
      <c r="R166" s="153"/>
      <c r="S166" s="11"/>
      <c r="T166" s="153"/>
      <c r="U166" s="11"/>
      <c r="V166" s="153"/>
      <c r="W166" s="17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spans="2:34" ht="12" customHeight="1" x14ac:dyDescent="0.2">
      <c r="B167" s="12"/>
      <c r="C167" s="125" t="s">
        <v>227</v>
      </c>
      <c r="D167" s="96"/>
      <c r="E167" s="256">
        <f t="shared" ref="E167:G172" si="34">IF(D$174=0,0,D167/D$174*100)</f>
        <v>0</v>
      </c>
      <c r="F167" s="96"/>
      <c r="G167" s="256">
        <f t="shared" si="34"/>
        <v>0</v>
      </c>
      <c r="H167" s="96"/>
      <c r="I167" s="256">
        <f t="shared" ref="I167:I172" si="35">IF(H$174=0,0,H167/H$174*100)</f>
        <v>0</v>
      </c>
      <c r="J167" s="96"/>
      <c r="K167" s="256">
        <f t="shared" ref="K167:K172" si="36">IF(J$174=0,0,J167/J$174*100)</f>
        <v>0</v>
      </c>
      <c r="L167" s="17"/>
      <c r="M167" s="11"/>
      <c r="N167" s="12"/>
      <c r="O167" s="66" t="str">
        <f>$C$178</f>
        <v>Cuentas por Pagar a Compañías Filiales</v>
      </c>
      <c r="P167" s="151">
        <v>0</v>
      </c>
      <c r="R167" s="153"/>
      <c r="S167" s="11"/>
      <c r="T167" s="153"/>
      <c r="U167" s="11"/>
      <c r="V167" s="153"/>
      <c r="W167" s="17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spans="2:34" ht="12" customHeight="1" x14ac:dyDescent="0.2">
      <c r="B168" s="12"/>
      <c r="C168" s="105" t="s">
        <v>247</v>
      </c>
      <c r="D168" s="85"/>
      <c r="E168" s="255">
        <f t="shared" si="34"/>
        <v>0</v>
      </c>
      <c r="F168" s="85"/>
      <c r="G168" s="255">
        <f t="shared" si="34"/>
        <v>0</v>
      </c>
      <c r="H168" s="85"/>
      <c r="I168" s="255">
        <f t="shared" si="35"/>
        <v>0</v>
      </c>
      <c r="J168" s="85"/>
      <c r="K168" s="255">
        <f t="shared" si="36"/>
        <v>0</v>
      </c>
      <c r="L168" s="17"/>
      <c r="M168" s="11"/>
      <c r="N168" s="12"/>
      <c r="O168" s="66" t="str">
        <f>$C$184</f>
        <v>Porción Circulante</v>
      </c>
      <c r="P168" s="151">
        <v>0</v>
      </c>
      <c r="R168" s="153"/>
      <c r="S168" s="11"/>
      <c r="T168" s="153"/>
      <c r="U168" s="11"/>
      <c r="V168" s="153"/>
      <c r="W168" s="17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spans="2:34" ht="12" customHeight="1" x14ac:dyDescent="0.2">
      <c r="B169" s="12"/>
      <c r="C169" s="91" t="s">
        <v>240</v>
      </c>
      <c r="D169" s="85"/>
      <c r="E169" s="255">
        <f t="shared" si="34"/>
        <v>0</v>
      </c>
      <c r="F169" s="85"/>
      <c r="G169" s="255">
        <f t="shared" si="34"/>
        <v>0</v>
      </c>
      <c r="H169" s="85"/>
      <c r="I169" s="255">
        <f t="shared" si="35"/>
        <v>0</v>
      </c>
      <c r="J169" s="85"/>
      <c r="K169" s="255">
        <f t="shared" si="36"/>
        <v>0</v>
      </c>
      <c r="L169" s="17"/>
      <c r="M169" s="11"/>
      <c r="N169" s="12"/>
      <c r="O169" s="66" t="str">
        <f>$C$187</f>
        <v>Bancos Largo Plazo</v>
      </c>
      <c r="P169" s="151">
        <v>0</v>
      </c>
      <c r="R169" s="153"/>
      <c r="S169" s="11"/>
      <c r="T169" s="153"/>
      <c r="U169" s="11"/>
      <c r="V169" s="153"/>
      <c r="W169" s="17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spans="2:34" ht="12" customHeight="1" x14ac:dyDescent="0.2">
      <c r="B170" s="12"/>
      <c r="C170" s="136" t="s">
        <v>172</v>
      </c>
      <c r="D170" s="85"/>
      <c r="E170" s="255">
        <f t="shared" si="34"/>
        <v>0</v>
      </c>
      <c r="F170" s="85"/>
      <c r="G170" s="255">
        <f t="shared" si="34"/>
        <v>0</v>
      </c>
      <c r="H170" s="85"/>
      <c r="I170" s="255">
        <f t="shared" si="35"/>
        <v>0</v>
      </c>
      <c r="J170" s="85"/>
      <c r="K170" s="255">
        <f t="shared" si="36"/>
        <v>0</v>
      </c>
      <c r="L170" s="17"/>
      <c r="M170" s="11"/>
      <c r="N170" s="12"/>
      <c r="O170" s="146" t="s">
        <v>173</v>
      </c>
      <c r="P170" s="213"/>
      <c r="Q170" s="216"/>
      <c r="R170" s="97">
        <f>SUM(R$163:R$169)</f>
        <v>0</v>
      </c>
      <c r="S170" s="178"/>
      <c r="T170" s="97">
        <f>SUM(T$163:T$169)</f>
        <v>0</v>
      </c>
      <c r="U170" s="178"/>
      <c r="V170" s="97">
        <f>SUM(V$163:V$169)</f>
        <v>0</v>
      </c>
      <c r="W170" s="17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spans="2:34" ht="12" customHeight="1" x14ac:dyDescent="0.2">
      <c r="B171" s="12"/>
      <c r="C171" s="239" t="s">
        <v>248</v>
      </c>
      <c r="D171" s="240"/>
      <c r="E171" s="263">
        <f t="shared" si="34"/>
        <v>0</v>
      </c>
      <c r="F171" s="240"/>
      <c r="G171" s="263">
        <f t="shared" si="34"/>
        <v>0</v>
      </c>
      <c r="H171" s="240"/>
      <c r="I171" s="263">
        <f t="shared" si="35"/>
        <v>0</v>
      </c>
      <c r="J171" s="240"/>
      <c r="K171" s="263">
        <f t="shared" si="36"/>
        <v>0</v>
      </c>
      <c r="L171" s="17"/>
      <c r="M171" s="11"/>
      <c r="N171" s="12"/>
      <c r="O171" s="5"/>
      <c r="P171" s="5"/>
      <c r="Q171" s="5"/>
      <c r="R171" s="5"/>
      <c r="S171" s="5"/>
      <c r="T171" s="5"/>
      <c r="U171" s="5"/>
      <c r="V171" s="5"/>
      <c r="W171" s="17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spans="2:34" ht="12" customHeight="1" x14ac:dyDescent="0.2">
      <c r="B172" s="12"/>
      <c r="C172" s="92" t="s">
        <v>174</v>
      </c>
      <c r="D172" s="252">
        <f>SUM(D$167:D$171)</f>
        <v>0</v>
      </c>
      <c r="E172" s="253">
        <f>IF(D$174=0,0,D172/D$174*100)</f>
        <v>0</v>
      </c>
      <c r="F172" s="252">
        <f>SUM(F$167:F$171)</f>
        <v>0</v>
      </c>
      <c r="G172" s="253">
        <f t="shared" si="34"/>
        <v>0</v>
      </c>
      <c r="H172" s="252">
        <f>SUM(H$167:H$171)</f>
        <v>0</v>
      </c>
      <c r="I172" s="253">
        <f t="shared" si="35"/>
        <v>0</v>
      </c>
      <c r="J172" s="252">
        <f>SUM(J$167:J$171)</f>
        <v>0</v>
      </c>
      <c r="K172" s="253">
        <f t="shared" si="36"/>
        <v>0</v>
      </c>
      <c r="L172" s="17"/>
      <c r="M172" s="11"/>
      <c r="N172" s="12"/>
      <c r="O172" s="47" t="s">
        <v>175</v>
      </c>
      <c r="P172" s="48"/>
      <c r="Q172" s="5"/>
      <c r="R172" s="19"/>
      <c r="S172" s="10"/>
      <c r="T172" s="19"/>
      <c r="U172" s="10"/>
      <c r="V172" s="19"/>
      <c r="W172" s="17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spans="2:34" ht="12" customHeight="1" x14ac:dyDescent="0.2">
      <c r="B173" s="12"/>
      <c r="C173" s="99"/>
      <c r="D173" s="141"/>
      <c r="E173" s="187"/>
      <c r="F173" s="141"/>
      <c r="G173" s="187"/>
      <c r="H173" s="141"/>
      <c r="I173" s="187"/>
      <c r="J173" s="141"/>
      <c r="K173" s="187"/>
      <c r="L173" s="17"/>
      <c r="M173" s="11"/>
      <c r="N173" s="12"/>
      <c r="O173" s="52" t="s">
        <v>132</v>
      </c>
      <c r="P173" s="53">
        <v>0</v>
      </c>
      <c r="Q173" s="5"/>
      <c r="R173" s="54">
        <f>IF(F$86=0,0,F$103)</f>
        <v>0</v>
      </c>
      <c r="S173" s="175"/>
      <c r="T173" s="54">
        <f>IF(H$86=0,0,H$103)</f>
        <v>0</v>
      </c>
      <c r="U173" s="175"/>
      <c r="V173" s="54">
        <f>IF(J$86=0,0,J$103)</f>
        <v>0</v>
      </c>
      <c r="W173" s="17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spans="2:34" ht="12" customHeight="1" x14ac:dyDescent="0.2">
      <c r="B174" s="12"/>
      <c r="C174" s="92" t="s">
        <v>176</v>
      </c>
      <c r="D174" s="252">
        <f>D$165+D$172</f>
        <v>0</v>
      </c>
      <c r="E174" s="253">
        <f>IF(D$174=0,0,D174/D$174*100)</f>
        <v>0</v>
      </c>
      <c r="F174" s="252">
        <f>F$165+F$172</f>
        <v>0</v>
      </c>
      <c r="G174" s="253">
        <f>IF(F$174=0,0,F174/F$174*100)</f>
        <v>0</v>
      </c>
      <c r="H174" s="252">
        <f>H$165+H$172</f>
        <v>0</v>
      </c>
      <c r="I174" s="253">
        <f>IF(H$174=0,0,H174/H$174*100)</f>
        <v>0</v>
      </c>
      <c r="J174" s="252">
        <f>J$165+J$172</f>
        <v>0</v>
      </c>
      <c r="K174" s="253">
        <f>IF(J$174=0,0,J174/J$174*100)</f>
        <v>0</v>
      </c>
      <c r="L174" s="17"/>
      <c r="M174" s="11"/>
      <c r="N174" s="12"/>
      <c r="O174" s="52" t="s">
        <v>177</v>
      </c>
      <c r="P174" s="53">
        <v>0</v>
      </c>
      <c r="Q174" s="5"/>
      <c r="R174" s="61">
        <f>R$87</f>
        <v>0</v>
      </c>
      <c r="S174" s="176"/>
      <c r="T174" s="61">
        <f>T$87</f>
        <v>0</v>
      </c>
      <c r="U174" s="176"/>
      <c r="V174" s="61">
        <f>V$87</f>
        <v>0</v>
      </c>
      <c r="W174" s="17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spans="2:34" ht="12" customHeight="1" x14ac:dyDescent="0.2">
      <c r="B175" s="12"/>
      <c r="C175" s="99"/>
      <c r="D175" s="141"/>
      <c r="E175" s="188"/>
      <c r="F175" s="141"/>
      <c r="G175" s="188"/>
      <c r="H175" s="141"/>
      <c r="I175" s="188"/>
      <c r="J175" s="141"/>
      <c r="K175" s="188"/>
      <c r="L175" s="17"/>
      <c r="M175" s="11"/>
      <c r="N175" s="12"/>
      <c r="O175" s="52" t="s">
        <v>178</v>
      </c>
      <c r="P175" s="53">
        <v>0</v>
      </c>
      <c r="Q175" s="5"/>
      <c r="R175" s="61">
        <f>R$97</f>
        <v>0</v>
      </c>
      <c r="S175" s="10"/>
      <c r="T175" s="61">
        <f>T$97</f>
        <v>0</v>
      </c>
      <c r="U175" s="10"/>
      <c r="V175" s="61">
        <f>V$97</f>
        <v>0</v>
      </c>
      <c r="W175" s="17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spans="2:34" ht="12" customHeight="1" x14ac:dyDescent="0.2">
      <c r="B176" s="12"/>
      <c r="C176" s="84" t="s">
        <v>179</v>
      </c>
      <c r="D176" s="96"/>
      <c r="E176" s="256">
        <f t="shared" ref="E176:G185" si="37">IF(D$195=0,0,D176/D$210*100)</f>
        <v>0</v>
      </c>
      <c r="F176" s="96"/>
      <c r="G176" s="256">
        <f t="shared" si="37"/>
        <v>0</v>
      </c>
      <c r="H176" s="96"/>
      <c r="I176" s="256">
        <f t="shared" ref="I176:I185" si="38">IF(H$195=0,0,H176/H$210*100)</f>
        <v>0</v>
      </c>
      <c r="J176" s="96"/>
      <c r="K176" s="256">
        <f t="shared" ref="K176:K185" si="39">IF(J$195=0,0,J176/J$210*100)</f>
        <v>0</v>
      </c>
      <c r="L176" s="17"/>
      <c r="M176" s="11"/>
      <c r="N176" s="12"/>
      <c r="O176" s="52" t="s">
        <v>180</v>
      </c>
      <c r="P176" s="53"/>
      <c r="Q176" s="5"/>
      <c r="R176" s="61">
        <f>R$109</f>
        <v>0</v>
      </c>
      <c r="S176" s="10"/>
      <c r="T176" s="61">
        <f>T$109</f>
        <v>0</v>
      </c>
      <c r="U176" s="10"/>
      <c r="V176" s="61">
        <f>V$109</f>
        <v>0</v>
      </c>
      <c r="W176" s="17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spans="2:34" ht="12" customHeight="1" x14ac:dyDescent="0.2">
      <c r="B177" s="12"/>
      <c r="C177" s="91" t="s">
        <v>181</v>
      </c>
      <c r="D177" s="85"/>
      <c r="E177" s="255">
        <f t="shared" si="37"/>
        <v>0</v>
      </c>
      <c r="F177" s="85"/>
      <c r="G177" s="255">
        <f t="shared" si="37"/>
        <v>0</v>
      </c>
      <c r="H177" s="85"/>
      <c r="I177" s="255">
        <f t="shared" si="38"/>
        <v>0</v>
      </c>
      <c r="J177" s="85"/>
      <c r="K177" s="255">
        <f t="shared" si="39"/>
        <v>0</v>
      </c>
      <c r="L177" s="17"/>
      <c r="M177" s="11"/>
      <c r="N177" s="12"/>
      <c r="O177" s="52" t="s">
        <v>182</v>
      </c>
      <c r="P177" s="53"/>
      <c r="Q177" s="5"/>
      <c r="R177" s="61">
        <f>R$121</f>
        <v>0</v>
      </c>
      <c r="S177" s="10"/>
      <c r="T177" s="61">
        <f>T$121</f>
        <v>0</v>
      </c>
      <c r="U177" s="61">
        <f>IF(I$92=0,0,U$121)</f>
        <v>0</v>
      </c>
      <c r="V177" s="61">
        <f>V$121</f>
        <v>0</v>
      </c>
      <c r="W177" s="17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spans="2:34" ht="12" customHeight="1" x14ac:dyDescent="0.2">
      <c r="B178" s="12"/>
      <c r="C178" s="133" t="s">
        <v>183</v>
      </c>
      <c r="D178" s="85"/>
      <c r="E178" s="255">
        <f t="shared" si="37"/>
        <v>0</v>
      </c>
      <c r="F178" s="85"/>
      <c r="G178" s="255">
        <f t="shared" si="37"/>
        <v>0</v>
      </c>
      <c r="H178" s="85"/>
      <c r="I178" s="255">
        <f t="shared" si="38"/>
        <v>0</v>
      </c>
      <c r="J178" s="85"/>
      <c r="K178" s="255">
        <f t="shared" si="39"/>
        <v>0</v>
      </c>
      <c r="L178" s="17"/>
      <c r="M178" s="11"/>
      <c r="N178" s="12"/>
      <c r="O178" s="52" t="s">
        <v>184</v>
      </c>
      <c r="P178" s="53">
        <v>0</v>
      </c>
      <c r="Q178" s="5"/>
      <c r="R178" s="61">
        <f>R$134</f>
        <v>0</v>
      </c>
      <c r="S178" s="10"/>
      <c r="T178" s="61">
        <f>T$134</f>
        <v>0</v>
      </c>
      <c r="U178" s="10"/>
      <c r="V178" s="61">
        <f>V$134</f>
        <v>0</v>
      </c>
      <c r="W178" s="17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spans="2:34" ht="12" customHeight="1" x14ac:dyDescent="0.2">
      <c r="B179" s="12"/>
      <c r="C179" s="133" t="s">
        <v>185</v>
      </c>
      <c r="D179" s="85"/>
      <c r="E179" s="255">
        <f t="shared" si="37"/>
        <v>0</v>
      </c>
      <c r="F179" s="85"/>
      <c r="G179" s="255">
        <f t="shared" si="37"/>
        <v>0</v>
      </c>
      <c r="H179" s="85"/>
      <c r="I179" s="255">
        <f t="shared" si="38"/>
        <v>0</v>
      </c>
      <c r="J179" s="85"/>
      <c r="K179" s="255">
        <f t="shared" si="39"/>
        <v>0</v>
      </c>
      <c r="L179" s="17"/>
      <c r="M179" s="11"/>
      <c r="N179" s="12"/>
      <c r="O179" s="138" t="s">
        <v>186</v>
      </c>
      <c r="P179" s="139">
        <v>0</v>
      </c>
      <c r="Q179" s="5"/>
      <c r="R179" s="93">
        <f>R$178+R$177-R$176-R$175-R$174-R$173</f>
        <v>0</v>
      </c>
      <c r="S179" s="10"/>
      <c r="T179" s="93">
        <f>T$178+T$177-T$176-T$175-T$174-T$173</f>
        <v>0</v>
      </c>
      <c r="U179" s="10"/>
      <c r="V179" s="93">
        <f>V$178+V$177-V$176-V$175-V$174-V$173</f>
        <v>0</v>
      </c>
      <c r="W179" s="17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spans="2:34" ht="12" customHeight="1" x14ac:dyDescent="0.2">
      <c r="B180" s="12"/>
      <c r="C180" s="150" t="s">
        <v>187</v>
      </c>
      <c r="D180" s="85"/>
      <c r="E180" s="255">
        <f t="shared" si="37"/>
        <v>0</v>
      </c>
      <c r="F180" s="85"/>
      <c r="G180" s="255">
        <f t="shared" si="37"/>
        <v>0</v>
      </c>
      <c r="H180" s="85"/>
      <c r="I180" s="255">
        <f t="shared" si="38"/>
        <v>0</v>
      </c>
      <c r="J180" s="85"/>
      <c r="K180" s="255">
        <f t="shared" si="39"/>
        <v>0</v>
      </c>
      <c r="L180" s="17"/>
      <c r="M180" s="11"/>
      <c r="N180" s="12"/>
      <c r="O180" s="5"/>
      <c r="P180" s="5"/>
      <c r="Q180" s="5"/>
      <c r="R180" s="5"/>
      <c r="S180" s="5"/>
      <c r="T180" s="5"/>
      <c r="U180" s="5"/>
      <c r="V180" s="5"/>
      <c r="W180" s="17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spans="2:34" ht="12" customHeight="1" x14ac:dyDescent="0.2">
      <c r="B181" s="12"/>
      <c r="C181" s="136" t="s">
        <v>243</v>
      </c>
      <c r="D181" s="85"/>
      <c r="E181" s="255">
        <f t="shared" si="37"/>
        <v>0</v>
      </c>
      <c r="F181" s="85"/>
      <c r="G181" s="255">
        <f t="shared" si="37"/>
        <v>0</v>
      </c>
      <c r="H181" s="85"/>
      <c r="I181" s="255">
        <f t="shared" si="38"/>
        <v>0</v>
      </c>
      <c r="J181" s="85"/>
      <c r="K181" s="255">
        <f t="shared" si="39"/>
        <v>0</v>
      </c>
      <c r="L181" s="17"/>
      <c r="M181" s="11"/>
      <c r="N181" s="12"/>
      <c r="O181" s="47" t="s">
        <v>188</v>
      </c>
      <c r="P181" s="48"/>
      <c r="Q181" s="5"/>
      <c r="R181" s="76"/>
      <c r="S181" s="10"/>
      <c r="T181" s="76"/>
      <c r="U181" s="10"/>
      <c r="V181" s="76"/>
      <c r="W181" s="17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spans="2:34" ht="12" customHeight="1" x14ac:dyDescent="0.2">
      <c r="B182" s="12"/>
      <c r="C182" s="135" t="s">
        <v>245</v>
      </c>
      <c r="D182" s="85"/>
      <c r="E182" s="255">
        <f t="shared" si="37"/>
        <v>0</v>
      </c>
      <c r="F182" s="85"/>
      <c r="G182" s="255">
        <f t="shared" si="37"/>
        <v>0</v>
      </c>
      <c r="H182" s="85"/>
      <c r="I182" s="255">
        <f t="shared" si="38"/>
        <v>0</v>
      </c>
      <c r="J182" s="85"/>
      <c r="K182" s="255">
        <f t="shared" si="39"/>
        <v>0</v>
      </c>
      <c r="L182" s="17"/>
      <c r="M182" s="11"/>
      <c r="N182" s="12"/>
      <c r="O182" s="52" t="s">
        <v>189</v>
      </c>
      <c r="P182" s="53"/>
      <c r="Q182" s="5"/>
      <c r="R182" s="54">
        <f>IF(F$86=0,0,F$103)</f>
        <v>0</v>
      </c>
      <c r="S182" s="175"/>
      <c r="T182" s="54">
        <f>IF(H$86=0,0,H$103)</f>
        <v>0</v>
      </c>
      <c r="U182" s="175"/>
      <c r="V182" s="54">
        <f>IF(J$86=0,0,J$103)</f>
        <v>0</v>
      </c>
      <c r="W182" s="17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spans="2:34" ht="12" customHeight="1" x14ac:dyDescent="0.2">
      <c r="B183" s="12"/>
      <c r="C183" s="154" t="s">
        <v>244</v>
      </c>
      <c r="D183" s="85"/>
      <c r="E183" s="255">
        <f t="shared" si="37"/>
        <v>0</v>
      </c>
      <c r="F183" s="85"/>
      <c r="G183" s="255">
        <f t="shared" si="37"/>
        <v>0</v>
      </c>
      <c r="H183" s="85"/>
      <c r="I183" s="255">
        <f t="shared" si="38"/>
        <v>0</v>
      </c>
      <c r="J183" s="85">
        <v>0</v>
      </c>
      <c r="K183" s="255">
        <f t="shared" si="39"/>
        <v>0</v>
      </c>
      <c r="L183" s="17"/>
      <c r="M183" s="11"/>
      <c r="N183" s="12"/>
      <c r="O183" s="52" t="s">
        <v>190</v>
      </c>
      <c r="P183" s="53">
        <v>0</v>
      </c>
      <c r="Q183" s="5"/>
      <c r="R183" s="61">
        <f>IF(F$86=0,0,R$170)</f>
        <v>0</v>
      </c>
      <c r="S183" s="10"/>
      <c r="T183" s="61">
        <f>IF(H$86=0,0,T$170)</f>
        <v>0</v>
      </c>
      <c r="U183" s="10"/>
      <c r="V183" s="61">
        <f>IF(J$86=0,0,V$170)</f>
        <v>0</v>
      </c>
      <c r="W183" s="17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spans="2:34" ht="12" customHeight="1" x14ac:dyDescent="0.2">
      <c r="B184" s="12"/>
      <c r="C184" s="91" t="s">
        <v>191</v>
      </c>
      <c r="D184" s="85"/>
      <c r="E184" s="255">
        <f t="shared" si="37"/>
        <v>0</v>
      </c>
      <c r="F184" s="85"/>
      <c r="G184" s="255">
        <f t="shared" si="37"/>
        <v>0</v>
      </c>
      <c r="H184" s="85"/>
      <c r="I184" s="255">
        <f t="shared" si="38"/>
        <v>0</v>
      </c>
      <c r="J184" s="85"/>
      <c r="K184" s="255">
        <f t="shared" si="39"/>
        <v>0</v>
      </c>
      <c r="L184" s="17"/>
      <c r="M184" s="11"/>
      <c r="N184" s="12"/>
      <c r="O184" s="52" t="s">
        <v>192</v>
      </c>
      <c r="P184" s="53"/>
      <c r="Q184" s="5"/>
      <c r="R184" s="61">
        <f>IF(F$86=0,0,R$158)</f>
        <v>0</v>
      </c>
      <c r="S184" s="208"/>
      <c r="T184" s="61">
        <f>IF(H$86=0,0,T$158)</f>
        <v>0</v>
      </c>
      <c r="U184" s="208"/>
      <c r="V184" s="61">
        <f>IF(J$86=0,0,V$158)</f>
        <v>0</v>
      </c>
      <c r="W184" s="17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spans="2:34" ht="12" customHeight="1" x14ac:dyDescent="0.2">
      <c r="B185" s="12"/>
      <c r="C185" s="92" t="s">
        <v>193</v>
      </c>
      <c r="D185" s="252">
        <f>SUM(D$176:D$184)</f>
        <v>0</v>
      </c>
      <c r="E185" s="253">
        <f>IF(D$195=0,0,D185/D$210*100)</f>
        <v>0</v>
      </c>
      <c r="F185" s="252">
        <f>SUM(F$176:F$184)</f>
        <v>0</v>
      </c>
      <c r="G185" s="253">
        <f t="shared" si="37"/>
        <v>0</v>
      </c>
      <c r="H185" s="252">
        <f>SUM(H$176:H$184)</f>
        <v>0</v>
      </c>
      <c r="I185" s="253">
        <f t="shared" si="38"/>
        <v>0</v>
      </c>
      <c r="J185" s="252">
        <f>SUM(J$176:J$184)</f>
        <v>0</v>
      </c>
      <c r="K185" s="253">
        <f t="shared" si="39"/>
        <v>0</v>
      </c>
      <c r="L185" s="17"/>
      <c r="M185" s="11"/>
      <c r="N185" s="12"/>
      <c r="O185" s="52" t="s">
        <v>194</v>
      </c>
      <c r="P185" s="53"/>
      <c r="Q185" s="5"/>
      <c r="R185" s="61">
        <f>IF(F$86=0,0,R$159)</f>
        <v>0</v>
      </c>
      <c r="S185" s="208"/>
      <c r="T185" s="61">
        <f>IF(H$86=0,0,T$159)</f>
        <v>0</v>
      </c>
      <c r="U185" s="208"/>
      <c r="V185" s="61">
        <f>IF(J$86=0,0,V$159)</f>
        <v>0</v>
      </c>
      <c r="W185" s="17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spans="2:34" ht="12" customHeight="1" x14ac:dyDescent="0.2">
      <c r="B186" s="12"/>
      <c r="C186" s="99"/>
      <c r="D186" s="141"/>
      <c r="E186" s="187"/>
      <c r="F186" s="141"/>
      <c r="G186" s="187"/>
      <c r="H186" s="141"/>
      <c r="I186" s="187"/>
      <c r="J186" s="141"/>
      <c r="K186" s="187"/>
      <c r="L186" s="17"/>
      <c r="M186" s="11"/>
      <c r="N186" s="12"/>
      <c r="O186" s="52" t="s">
        <v>195</v>
      </c>
      <c r="P186" s="53"/>
      <c r="Q186" s="5"/>
      <c r="R186" s="61">
        <f>IF(F$86=0,0,R$160)</f>
        <v>0</v>
      </c>
      <c r="S186" s="209"/>
      <c r="T186" s="61">
        <f>IF(H$86=0,0,T$160)</f>
        <v>0</v>
      </c>
      <c r="U186" s="209"/>
      <c r="V186" s="61">
        <f>IF(J$86=0,0,V$160)</f>
        <v>0</v>
      </c>
      <c r="W186" s="17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spans="2:34" ht="12" customHeight="1" x14ac:dyDescent="0.2">
      <c r="B187" s="12"/>
      <c r="C187" s="84" t="s">
        <v>246</v>
      </c>
      <c r="D187" s="96"/>
      <c r="E187" s="256">
        <f t="shared" ref="E187:E193" si="40">IF(D$195=0,0,D187/D$210*100)</f>
        <v>0</v>
      </c>
      <c r="F187" s="96"/>
      <c r="G187" s="256">
        <f t="shared" ref="G187:G193" si="41">IF(F$195=0,0,F187/F$210*100)</f>
        <v>0</v>
      </c>
      <c r="H187" s="96"/>
      <c r="I187" s="256">
        <f t="shared" ref="I187:I193" si="42">IF(H$195=0,0,H187/H$210*100)</f>
        <v>0</v>
      </c>
      <c r="J187" s="96"/>
      <c r="K187" s="256">
        <f t="shared" ref="K187:K193" si="43">IF(J$195=0,0,J187/J$210*100)</f>
        <v>0</v>
      </c>
      <c r="L187" s="17"/>
      <c r="M187" s="11"/>
      <c r="N187" s="12"/>
      <c r="O187" s="52" t="s">
        <v>151</v>
      </c>
      <c r="P187" s="53"/>
      <c r="Q187" s="5"/>
      <c r="R187" s="61">
        <f>IF(F$86=0,0,R$120)</f>
        <v>0</v>
      </c>
      <c r="S187" s="10"/>
      <c r="T187" s="61">
        <f>IF(H$86=0,0,T$120)</f>
        <v>0</v>
      </c>
      <c r="U187" s="61">
        <f>IF(I$92=0,0,U$120)</f>
        <v>0</v>
      </c>
      <c r="V187" s="61">
        <f>IF(J$86=0,0,V$120)</f>
        <v>0</v>
      </c>
      <c r="W187" s="17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spans="2:34" ht="12" customHeight="1" x14ac:dyDescent="0.2">
      <c r="B188" s="12"/>
      <c r="C188" s="91" t="s">
        <v>196</v>
      </c>
      <c r="D188" s="85"/>
      <c r="E188" s="255">
        <f t="shared" si="40"/>
        <v>0</v>
      </c>
      <c r="F188" s="85"/>
      <c r="G188" s="255">
        <f t="shared" si="41"/>
        <v>0</v>
      </c>
      <c r="H188" s="85"/>
      <c r="I188" s="255">
        <f t="shared" si="42"/>
        <v>0</v>
      </c>
      <c r="J188" s="85"/>
      <c r="K188" s="255">
        <f t="shared" si="43"/>
        <v>0</v>
      </c>
      <c r="L188" s="17"/>
      <c r="M188" s="11"/>
      <c r="N188" s="12"/>
      <c r="O188" s="52" t="s">
        <v>197</v>
      </c>
      <c r="P188" s="53"/>
      <c r="Q188" s="5"/>
      <c r="R188" s="61">
        <f>IF(F$86=0,0,R$108)</f>
        <v>0</v>
      </c>
      <c r="S188" s="10"/>
      <c r="T188" s="61">
        <f>IF(H$86=0,0,T$108)</f>
        <v>0</v>
      </c>
      <c r="U188" s="10"/>
      <c r="V188" s="61">
        <f>IF(J$86=0,0,V$108)</f>
        <v>0</v>
      </c>
      <c r="W188" s="17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spans="2:34" ht="12" customHeight="1" x14ac:dyDescent="0.2">
      <c r="B189" s="12"/>
      <c r="C189" s="105" t="s">
        <v>198</v>
      </c>
      <c r="D189" s="85"/>
      <c r="E189" s="255">
        <f t="shared" si="40"/>
        <v>0</v>
      </c>
      <c r="F189" s="85"/>
      <c r="G189" s="255">
        <f t="shared" si="41"/>
        <v>0</v>
      </c>
      <c r="H189" s="85"/>
      <c r="I189" s="255">
        <f t="shared" si="42"/>
        <v>0</v>
      </c>
      <c r="J189" s="85"/>
      <c r="K189" s="255">
        <f t="shared" si="43"/>
        <v>0</v>
      </c>
      <c r="L189" s="17"/>
      <c r="M189" s="11"/>
      <c r="N189" s="12"/>
      <c r="O189" s="52" t="s">
        <v>199</v>
      </c>
      <c r="P189" s="53"/>
      <c r="Q189" s="5"/>
      <c r="R189" s="61">
        <f>IF(F$86=0,0,R$157)</f>
        <v>0</v>
      </c>
      <c r="S189" s="208"/>
      <c r="T189" s="61">
        <f>IF(H$86=0,0,T$157)</f>
        <v>0</v>
      </c>
      <c r="U189" s="208"/>
      <c r="V189" s="61">
        <f>IF(J$86=0,0,V$157)</f>
        <v>0</v>
      </c>
      <c r="W189" s="17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spans="2:34" ht="12" customHeight="1" x14ac:dyDescent="0.2">
      <c r="B190" s="12"/>
      <c r="C190" s="105" t="s">
        <v>200</v>
      </c>
      <c r="D190" s="85"/>
      <c r="E190" s="255">
        <f t="shared" si="40"/>
        <v>0</v>
      </c>
      <c r="F190" s="85"/>
      <c r="G190" s="255">
        <f t="shared" si="41"/>
        <v>0</v>
      </c>
      <c r="H190" s="85"/>
      <c r="I190" s="255">
        <f t="shared" si="42"/>
        <v>0</v>
      </c>
      <c r="J190" s="85"/>
      <c r="K190" s="255">
        <f t="shared" si="43"/>
        <v>0</v>
      </c>
      <c r="L190" s="17"/>
      <c r="M190" s="11"/>
      <c r="N190" s="12"/>
      <c r="O190" s="138" t="s">
        <v>201</v>
      </c>
      <c r="P190" s="139">
        <v>0</v>
      </c>
      <c r="Q190" s="5"/>
      <c r="R190" s="93">
        <f>SUM(R$182:R$187)-R$188-R$189</f>
        <v>0</v>
      </c>
      <c r="S190" s="10"/>
      <c r="T190" s="93">
        <f>SUM(T$182:T$187)-T$188-T$189</f>
        <v>0</v>
      </c>
      <c r="U190" s="10"/>
      <c r="V190" s="93">
        <f>SUM(V$182:V$187)-V$188-V$189</f>
        <v>0</v>
      </c>
      <c r="W190" s="17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spans="2:34" ht="12" customHeight="1" x14ac:dyDescent="0.2">
      <c r="B191" s="12"/>
      <c r="C191" s="135" t="s">
        <v>202</v>
      </c>
      <c r="D191" s="85"/>
      <c r="E191" s="255">
        <f t="shared" si="40"/>
        <v>0</v>
      </c>
      <c r="F191" s="85"/>
      <c r="G191" s="255">
        <f t="shared" si="41"/>
        <v>0</v>
      </c>
      <c r="H191" s="85"/>
      <c r="I191" s="255">
        <f t="shared" si="42"/>
        <v>0</v>
      </c>
      <c r="J191" s="85"/>
      <c r="K191" s="255">
        <f t="shared" si="43"/>
        <v>0</v>
      </c>
      <c r="L191" s="17"/>
      <c r="M191" s="11"/>
      <c r="N191" s="12"/>
      <c r="O191" s="5"/>
      <c r="P191" s="5"/>
      <c r="Q191" s="5"/>
      <c r="R191" s="5"/>
      <c r="S191" s="5"/>
      <c r="T191" s="5"/>
      <c r="U191" s="5"/>
      <c r="V191" s="5"/>
      <c r="W191" s="17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spans="2:34" ht="12" customHeight="1" x14ac:dyDescent="0.2">
      <c r="B192" s="12"/>
      <c r="C192" s="136" t="s">
        <v>203</v>
      </c>
      <c r="D192" s="85"/>
      <c r="E192" s="255">
        <f t="shared" si="40"/>
        <v>0</v>
      </c>
      <c r="F192" s="85"/>
      <c r="G192" s="255">
        <f t="shared" si="41"/>
        <v>0</v>
      </c>
      <c r="H192" s="85"/>
      <c r="I192" s="255">
        <f t="shared" si="42"/>
        <v>0</v>
      </c>
      <c r="J192" s="85"/>
      <c r="K192" s="255">
        <f t="shared" si="43"/>
        <v>0</v>
      </c>
      <c r="L192" s="17"/>
      <c r="M192" s="11"/>
      <c r="N192" s="12"/>
      <c r="O192" s="5"/>
      <c r="P192" s="5"/>
      <c r="Q192" s="5"/>
      <c r="R192" s="5"/>
      <c r="S192" s="5"/>
      <c r="T192" s="5"/>
      <c r="U192" s="5"/>
      <c r="V192" s="5"/>
      <c r="W192" s="17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spans="2:34" ht="12" customHeight="1" x14ac:dyDescent="0.2">
      <c r="B193" s="12"/>
      <c r="C193" s="92" t="s">
        <v>204</v>
      </c>
      <c r="D193" s="252">
        <f>SUM(D$187:D$192)</f>
        <v>0</v>
      </c>
      <c r="E193" s="253">
        <f t="shared" si="40"/>
        <v>0</v>
      </c>
      <c r="F193" s="252">
        <f>SUM(F$187:F$192)</f>
        <v>0</v>
      </c>
      <c r="G193" s="253">
        <f t="shared" si="41"/>
        <v>0</v>
      </c>
      <c r="H193" s="252">
        <f>SUM(H$187:H$192)</f>
        <v>0</v>
      </c>
      <c r="I193" s="253">
        <f t="shared" si="42"/>
        <v>0</v>
      </c>
      <c r="J193" s="252">
        <f>SUM(J$187:J$192)</f>
        <v>0</v>
      </c>
      <c r="K193" s="253">
        <f t="shared" si="43"/>
        <v>0</v>
      </c>
      <c r="L193" s="17"/>
      <c r="M193" s="11"/>
      <c r="N193" s="12"/>
      <c r="O193" s="5"/>
      <c r="P193" s="5"/>
      <c r="Q193" s="5"/>
      <c r="R193" s="5"/>
      <c r="S193" s="5"/>
      <c r="T193" s="5"/>
      <c r="U193" s="5"/>
      <c r="V193" s="5"/>
      <c r="W193" s="17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spans="2:34" ht="12" customHeight="1" x14ac:dyDescent="0.2">
      <c r="B194" s="12"/>
      <c r="C194" s="11"/>
      <c r="D194" s="11"/>
      <c r="E194" s="189"/>
      <c r="F194" s="11"/>
      <c r="G194" s="189"/>
      <c r="H194" s="11"/>
      <c r="I194" s="189"/>
      <c r="J194" s="11"/>
      <c r="K194" s="189"/>
      <c r="L194" s="17"/>
      <c r="M194" s="11"/>
      <c r="N194" s="12"/>
      <c r="O194" s="5"/>
      <c r="P194" s="5"/>
      <c r="Q194" s="5"/>
      <c r="R194" s="5"/>
      <c r="S194" s="5"/>
      <c r="T194" s="5"/>
      <c r="U194" s="5"/>
      <c r="V194" s="5"/>
      <c r="W194" s="17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spans="2:34" ht="12" customHeight="1" x14ac:dyDescent="0.2">
      <c r="B195" s="12"/>
      <c r="C195" s="92" t="s">
        <v>205</v>
      </c>
      <c r="D195" s="252">
        <f>D$185+D$193</f>
        <v>0</v>
      </c>
      <c r="E195" s="253">
        <f>IF(D$210=0,0,D195/D$210*100)</f>
        <v>0</v>
      </c>
      <c r="F195" s="252">
        <f>F$185+F$193</f>
        <v>0</v>
      </c>
      <c r="G195" s="253">
        <f>IF(F$210=0,0,F195/F$210*100)</f>
        <v>0</v>
      </c>
      <c r="H195" s="252">
        <f>H$185+H$193</f>
        <v>0</v>
      </c>
      <c r="I195" s="253">
        <f>IF(H$210=0,0,H195/H$210*100)</f>
        <v>0</v>
      </c>
      <c r="J195" s="252">
        <f>J$185+J$193</f>
        <v>0</v>
      </c>
      <c r="K195" s="253">
        <f>IF(J$210=0,0,J195/J$210*100)</f>
        <v>0</v>
      </c>
      <c r="L195" s="17"/>
      <c r="M195" s="11"/>
      <c r="N195" s="12"/>
      <c r="O195" s="5"/>
      <c r="P195" s="5"/>
      <c r="Q195" s="5"/>
      <c r="R195" s="5"/>
      <c r="S195" s="5"/>
      <c r="T195" s="5"/>
      <c r="U195" s="5"/>
      <c r="V195" s="5"/>
      <c r="W195" s="17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spans="2:34" ht="12" customHeight="1" x14ac:dyDescent="0.2">
      <c r="B196" s="12"/>
      <c r="C196" s="11"/>
      <c r="D196" s="11"/>
      <c r="E196" s="189"/>
      <c r="F196" s="11"/>
      <c r="G196" s="189"/>
      <c r="H196" s="11"/>
      <c r="I196" s="189"/>
      <c r="J196" s="11"/>
      <c r="K196" s="189"/>
      <c r="L196" s="17"/>
      <c r="M196" s="11"/>
      <c r="N196" s="12"/>
      <c r="O196" s="5"/>
      <c r="P196" s="5"/>
      <c r="Q196" s="5"/>
      <c r="R196" s="5"/>
      <c r="S196" s="5"/>
      <c r="T196" s="5"/>
      <c r="U196" s="5"/>
      <c r="V196" s="5"/>
      <c r="W196" s="17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spans="2:34" ht="12" customHeight="1" x14ac:dyDescent="0.2">
      <c r="B197" s="12"/>
      <c r="C197" s="225" t="s">
        <v>52</v>
      </c>
      <c r="D197" s="226"/>
      <c r="E197" s="262">
        <f>IF(D$210=0,0,D197/D$210*100)</f>
        <v>0</v>
      </c>
      <c r="F197" s="226"/>
      <c r="G197" s="262">
        <f>IF(F$210=0,0,F197/F$210*100)</f>
        <v>0</v>
      </c>
      <c r="H197" s="226"/>
      <c r="I197" s="262">
        <f>IF(H$210=0,0,H197/H$210*100)</f>
        <v>0</v>
      </c>
      <c r="J197" s="226"/>
      <c r="K197" s="262">
        <f>IF(J$210=0,0,J197/J$210*100)</f>
        <v>0</v>
      </c>
      <c r="L197" s="17"/>
      <c r="M197" s="11"/>
      <c r="N197" s="12"/>
      <c r="O197" s="5"/>
      <c r="P197" s="5"/>
      <c r="Q197" s="5"/>
      <c r="R197" s="5"/>
      <c r="S197" s="5"/>
      <c r="T197" s="5"/>
      <c r="U197" s="5"/>
      <c r="V197" s="5"/>
      <c r="W197" s="17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spans="2:34" ht="12" customHeight="1" x14ac:dyDescent="0.2">
      <c r="B198" s="12"/>
      <c r="L198" s="17"/>
      <c r="M198" s="11"/>
      <c r="N198" s="12"/>
      <c r="O198" s="5"/>
      <c r="P198" s="5"/>
      <c r="Q198" s="5"/>
      <c r="R198" s="5"/>
      <c r="S198" s="5"/>
      <c r="T198" s="5"/>
      <c r="U198" s="5"/>
      <c r="V198" s="5"/>
      <c r="W198" s="17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spans="2:34" ht="12" customHeight="1" x14ac:dyDescent="0.2">
      <c r="B199" s="12"/>
      <c r="C199" s="84" t="s">
        <v>206</v>
      </c>
      <c r="D199" s="96"/>
      <c r="E199" s="256">
        <f t="shared" ref="E199:E207" si="44">IF(D$208=0,0,D199/D$210*100)</f>
        <v>0</v>
      </c>
      <c r="F199" s="96"/>
      <c r="G199" s="256">
        <f t="shared" ref="G199:G207" si="45">IF(F$208=0,0,F199/F$210*100)</f>
        <v>0</v>
      </c>
      <c r="H199" s="96"/>
      <c r="I199" s="256">
        <f t="shared" ref="I199:I207" si="46">IF(H$208=0,0,H199/H$210*100)</f>
        <v>0</v>
      </c>
      <c r="J199" s="96"/>
      <c r="K199" s="256">
        <f t="shared" ref="K199:K207" si="47">IF(J$208=0,0,J199/J$210*100)</f>
        <v>0</v>
      </c>
      <c r="L199" s="17"/>
      <c r="M199" s="11"/>
      <c r="N199" s="12"/>
      <c r="O199" s="5"/>
      <c r="P199" s="5"/>
      <c r="Q199" s="5"/>
      <c r="R199" s="5"/>
      <c r="S199" s="5"/>
      <c r="T199" s="5"/>
      <c r="U199" s="5"/>
      <c r="V199" s="5"/>
      <c r="W199" s="17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spans="2:34" ht="12" customHeight="1" x14ac:dyDescent="0.2">
      <c r="B200" s="12"/>
      <c r="C200" s="105" t="s">
        <v>207</v>
      </c>
      <c r="D200" s="85"/>
      <c r="E200" s="255">
        <f t="shared" si="44"/>
        <v>0</v>
      </c>
      <c r="F200" s="85"/>
      <c r="G200" s="255">
        <f t="shared" si="45"/>
        <v>0</v>
      </c>
      <c r="H200" s="85"/>
      <c r="I200" s="255">
        <f t="shared" si="46"/>
        <v>0</v>
      </c>
      <c r="J200" s="85"/>
      <c r="K200" s="255">
        <f t="shared" si="47"/>
        <v>0</v>
      </c>
      <c r="L200" s="17"/>
      <c r="M200" s="11"/>
      <c r="N200" s="12"/>
      <c r="O200" s="5"/>
      <c r="P200" s="5"/>
      <c r="Q200" s="5"/>
      <c r="R200" s="5"/>
      <c r="S200" s="5"/>
      <c r="T200" s="5"/>
      <c r="U200" s="5"/>
      <c r="V200" s="5"/>
      <c r="W200" s="17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spans="2:34" ht="12" customHeight="1" x14ac:dyDescent="0.2">
      <c r="B201" s="12"/>
      <c r="C201" s="91" t="s">
        <v>81</v>
      </c>
      <c r="D201" s="85"/>
      <c r="E201" s="255">
        <f t="shared" si="44"/>
        <v>0</v>
      </c>
      <c r="F201" s="85"/>
      <c r="G201" s="255">
        <f t="shared" si="45"/>
        <v>0</v>
      </c>
      <c r="H201" s="85"/>
      <c r="I201" s="255">
        <f t="shared" si="46"/>
        <v>0</v>
      </c>
      <c r="J201" s="85"/>
      <c r="K201" s="255">
        <f t="shared" si="47"/>
        <v>0</v>
      </c>
      <c r="L201" s="17"/>
      <c r="M201" s="11"/>
      <c r="N201" s="12"/>
      <c r="O201" s="5"/>
      <c r="P201" s="5"/>
      <c r="Q201" s="5"/>
      <c r="R201" s="5"/>
      <c r="S201" s="5"/>
      <c r="T201" s="5"/>
      <c r="U201" s="5"/>
      <c r="V201" s="5"/>
      <c r="W201" s="17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spans="2:34" ht="12" customHeight="1" x14ac:dyDescent="0.2">
      <c r="B202" s="12"/>
      <c r="C202" s="136" t="s">
        <v>208</v>
      </c>
      <c r="D202" s="85"/>
      <c r="E202" s="255">
        <f t="shared" si="44"/>
        <v>0</v>
      </c>
      <c r="F202" s="85"/>
      <c r="G202" s="255">
        <f t="shared" si="45"/>
        <v>0</v>
      </c>
      <c r="H202" s="85"/>
      <c r="I202" s="255">
        <f t="shared" si="46"/>
        <v>0</v>
      </c>
      <c r="J202" s="85"/>
      <c r="K202" s="255">
        <f t="shared" si="47"/>
        <v>0</v>
      </c>
      <c r="L202" s="17"/>
      <c r="M202" s="11"/>
      <c r="N202" s="12"/>
      <c r="O202" s="5"/>
      <c r="P202" s="5"/>
      <c r="Q202" s="5"/>
      <c r="R202" s="5"/>
      <c r="S202" s="5"/>
      <c r="T202" s="5"/>
      <c r="U202" s="5"/>
      <c r="V202" s="5"/>
      <c r="W202" s="17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spans="2:34" ht="12" customHeight="1" x14ac:dyDescent="0.2">
      <c r="B203" s="12"/>
      <c r="C203" s="136" t="s">
        <v>209</v>
      </c>
      <c r="D203" s="85"/>
      <c r="E203" s="255">
        <f t="shared" si="44"/>
        <v>0</v>
      </c>
      <c r="F203" s="85"/>
      <c r="G203" s="255">
        <f t="shared" si="45"/>
        <v>0</v>
      </c>
      <c r="H203" s="85"/>
      <c r="I203" s="255">
        <f t="shared" si="46"/>
        <v>0</v>
      </c>
      <c r="J203" s="85"/>
      <c r="K203" s="255">
        <f t="shared" si="47"/>
        <v>0</v>
      </c>
      <c r="L203" s="17"/>
      <c r="M203" s="11"/>
      <c r="N203" s="12"/>
      <c r="O203" s="5"/>
      <c r="P203" s="5"/>
      <c r="Q203" s="5"/>
      <c r="R203" s="5"/>
      <c r="S203" s="5"/>
      <c r="T203" s="5"/>
      <c r="U203" s="5"/>
      <c r="V203" s="5"/>
      <c r="W203" s="17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spans="2:34" ht="12" customHeight="1" x14ac:dyDescent="0.2">
      <c r="B204" s="12"/>
      <c r="C204" s="136" t="s">
        <v>210</v>
      </c>
      <c r="D204" s="85"/>
      <c r="E204" s="255">
        <f t="shared" si="44"/>
        <v>0</v>
      </c>
      <c r="F204" s="85"/>
      <c r="G204" s="255">
        <f t="shared" si="45"/>
        <v>0</v>
      </c>
      <c r="H204" s="85"/>
      <c r="I204" s="255">
        <f t="shared" si="46"/>
        <v>0</v>
      </c>
      <c r="J204" s="85"/>
      <c r="K204" s="255">
        <f t="shared" si="47"/>
        <v>0</v>
      </c>
      <c r="L204" s="17"/>
      <c r="M204" s="11"/>
      <c r="N204" s="12"/>
      <c r="O204" s="5"/>
      <c r="P204" s="5"/>
      <c r="Q204" s="5"/>
      <c r="R204" s="5"/>
      <c r="S204" s="5"/>
      <c r="T204" s="5"/>
      <c r="U204" s="5"/>
      <c r="V204" s="5"/>
      <c r="W204" s="17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spans="2:34" ht="12" customHeight="1" x14ac:dyDescent="0.2">
      <c r="B205" s="12"/>
      <c r="C205" s="105" t="s">
        <v>211</v>
      </c>
      <c r="D205" s="257">
        <f>D$174-D$195-D$197-D$199-D$200-D$201-D$202-D$203-D$204-D$206-D$207</f>
        <v>0</v>
      </c>
      <c r="E205" s="255">
        <f t="shared" si="44"/>
        <v>0</v>
      </c>
      <c r="F205" s="257">
        <f>F$174-F$195-F$197-F$199-F$200-F$201-F$202-F$203-F$204-F$206-F$207</f>
        <v>0</v>
      </c>
      <c r="G205" s="255">
        <f t="shared" si="45"/>
        <v>0</v>
      </c>
      <c r="H205" s="257">
        <f>H$174-H$195-H$197-H$199-H$200-H$201-H$202-H$203-H$204-H$206-H$207</f>
        <v>0</v>
      </c>
      <c r="I205" s="255">
        <f t="shared" si="46"/>
        <v>0</v>
      </c>
      <c r="J205" s="257">
        <f>J$174-J$195-J$197-J$199-J$200-J$201-J$202-J$203-J$204-J$206-J$207</f>
        <v>0</v>
      </c>
      <c r="K205" s="255">
        <f t="shared" si="47"/>
        <v>0</v>
      </c>
      <c r="L205" s="17"/>
      <c r="M205" s="11"/>
      <c r="N205" s="12"/>
      <c r="O205" s="5"/>
      <c r="P205" s="5"/>
      <c r="Q205" s="5"/>
      <c r="R205" s="5"/>
      <c r="S205" s="5"/>
      <c r="T205" s="5"/>
      <c r="U205" s="5"/>
      <c r="V205" s="5"/>
      <c r="W205" s="17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spans="2:34" ht="12" customHeight="1" x14ac:dyDescent="0.2">
      <c r="B206" s="12"/>
      <c r="C206" s="91" t="s">
        <v>212</v>
      </c>
      <c r="D206" s="85"/>
      <c r="E206" s="255">
        <f t="shared" si="44"/>
        <v>0</v>
      </c>
      <c r="F206" s="85"/>
      <c r="G206" s="255">
        <f t="shared" si="45"/>
        <v>0</v>
      </c>
      <c r="H206" s="85"/>
      <c r="I206" s="255">
        <f t="shared" si="46"/>
        <v>0</v>
      </c>
      <c r="J206" s="85"/>
      <c r="K206" s="255">
        <f t="shared" si="47"/>
        <v>0</v>
      </c>
      <c r="L206" s="17"/>
      <c r="M206" s="11"/>
      <c r="N206" s="12"/>
      <c r="O206" s="5"/>
      <c r="P206" s="5"/>
      <c r="Q206" s="5"/>
      <c r="R206" s="5"/>
      <c r="S206" s="5"/>
      <c r="T206" s="5"/>
      <c r="U206" s="5"/>
      <c r="V206" s="5"/>
      <c r="W206" s="17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spans="2:34" ht="12" customHeight="1" x14ac:dyDescent="0.2">
      <c r="B207" s="12"/>
      <c r="C207" s="91" t="s">
        <v>4</v>
      </c>
      <c r="D207" s="258">
        <f>D$118</f>
        <v>0</v>
      </c>
      <c r="E207" s="255">
        <f t="shared" si="44"/>
        <v>0</v>
      </c>
      <c r="F207" s="258">
        <f>F$118</f>
        <v>0</v>
      </c>
      <c r="G207" s="255">
        <f t="shared" si="45"/>
        <v>0</v>
      </c>
      <c r="H207" s="258">
        <f>H$118</f>
        <v>0</v>
      </c>
      <c r="I207" s="255">
        <f t="shared" si="46"/>
        <v>0</v>
      </c>
      <c r="J207" s="258">
        <f>J$118</f>
        <v>0</v>
      </c>
      <c r="K207" s="255">
        <f t="shared" si="47"/>
        <v>0</v>
      </c>
      <c r="L207" s="17"/>
      <c r="M207" s="11"/>
      <c r="N207" s="12"/>
      <c r="O207" s="5"/>
      <c r="P207" s="5"/>
      <c r="Q207" s="5"/>
      <c r="R207" s="5"/>
      <c r="S207" s="5"/>
      <c r="T207" s="5"/>
      <c r="U207" s="5"/>
      <c r="V207" s="5"/>
      <c r="W207" s="17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spans="2:34" ht="12" customHeight="1" x14ac:dyDescent="0.2">
      <c r="B208" s="12"/>
      <c r="C208" s="92" t="s">
        <v>213</v>
      </c>
      <c r="D208" s="252">
        <f>SUM(D$199:D$207)</f>
        <v>0</v>
      </c>
      <c r="E208" s="253">
        <f>IF(D$210=0,0,D208/D$210*100)</f>
        <v>0</v>
      </c>
      <c r="F208" s="252">
        <f>SUM(F$199:F$207)</f>
        <v>0</v>
      </c>
      <c r="G208" s="253">
        <f>IF(F$210=0,0,F208/F$210*100)</f>
        <v>0</v>
      </c>
      <c r="H208" s="252">
        <f>SUM(H$199:H$207)</f>
        <v>0</v>
      </c>
      <c r="I208" s="253">
        <f>IF(H$210=0,0,H208/H$210*100)</f>
        <v>0</v>
      </c>
      <c r="J208" s="252">
        <f>SUM(J$199:J$207)</f>
        <v>0</v>
      </c>
      <c r="K208" s="253">
        <f>IF(J$210=0,0,J208/J$210*100)</f>
        <v>0</v>
      </c>
      <c r="L208" s="17"/>
      <c r="M208" s="11"/>
      <c r="N208" s="12"/>
      <c r="O208" s="5"/>
      <c r="P208" s="5"/>
      <c r="Q208" s="5"/>
      <c r="R208" s="5"/>
      <c r="S208" s="5"/>
      <c r="T208" s="5"/>
      <c r="U208" s="5"/>
      <c r="V208" s="5"/>
      <c r="W208" s="17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spans="2:34" ht="12" customHeight="1" x14ac:dyDescent="0.2">
      <c r="B209" s="12"/>
      <c r="E209" s="190"/>
      <c r="G209" s="190"/>
      <c r="I209" s="190"/>
      <c r="L209" s="17"/>
      <c r="M209" s="11"/>
      <c r="N209" s="12"/>
      <c r="O209" s="5"/>
      <c r="P209" s="5"/>
      <c r="Q209" s="5"/>
      <c r="R209" s="5"/>
      <c r="S209" s="5"/>
      <c r="T209" s="5"/>
      <c r="U209" s="5"/>
      <c r="V209" s="5"/>
      <c r="W209" s="17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spans="2:34" ht="12" customHeight="1" x14ac:dyDescent="0.2">
      <c r="B210" s="12"/>
      <c r="C210" s="92" t="s">
        <v>214</v>
      </c>
      <c r="D210" s="252">
        <f>D$195+D$197+D$208</f>
        <v>0</v>
      </c>
      <c r="E210" s="259">
        <f>IF(D$210=0,0,D$210/D$210*100)</f>
        <v>0</v>
      </c>
      <c r="F210" s="252">
        <f>F$195+F$197+F$208</f>
        <v>0</v>
      </c>
      <c r="G210" s="259">
        <f>IF(F$210=0,0,F$210/F$210*100)</f>
        <v>0</v>
      </c>
      <c r="H210" s="252">
        <f>H$195+H$197+H$208</f>
        <v>0</v>
      </c>
      <c r="I210" s="259">
        <f>IF(H$210=0,0,H$210/H$210*100)</f>
        <v>0</v>
      </c>
      <c r="J210" s="252">
        <f>J$195+J$197+J$208</f>
        <v>0</v>
      </c>
      <c r="K210" s="259">
        <f>IF(J$210=0,0,J$210/J$210*100)</f>
        <v>0</v>
      </c>
      <c r="L210" s="17"/>
      <c r="M210" s="11"/>
      <c r="N210" s="12"/>
      <c r="O210" s="5"/>
      <c r="P210" s="5"/>
      <c r="Q210" s="5"/>
      <c r="R210" s="5"/>
      <c r="S210" s="5"/>
      <c r="T210" s="5"/>
      <c r="U210" s="5"/>
      <c r="V210" s="5"/>
      <c r="W210" s="17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spans="2:34" ht="12" customHeight="1" x14ac:dyDescent="0.2">
      <c r="B211" s="12"/>
      <c r="L211" s="17"/>
      <c r="M211" s="11"/>
      <c r="N211" s="12"/>
      <c r="O211" s="5"/>
      <c r="P211" s="5"/>
      <c r="Q211" s="5"/>
      <c r="R211" s="5"/>
      <c r="S211" s="5"/>
      <c r="T211" s="5"/>
      <c r="U211" s="5"/>
      <c r="V211" s="5"/>
      <c r="W211" s="17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spans="2:34" ht="12" customHeight="1" x14ac:dyDescent="0.2">
      <c r="B212" s="12"/>
      <c r="C212" s="92" t="s">
        <v>98</v>
      </c>
      <c r="D212" s="260">
        <f>D$174-D$210</f>
        <v>0</v>
      </c>
      <c r="E212" s="261"/>
      <c r="F212" s="260">
        <f>F$174-F$210</f>
        <v>0</v>
      </c>
      <c r="G212" s="261"/>
      <c r="H212" s="260">
        <f>H$174-H$210</f>
        <v>0</v>
      </c>
      <c r="I212" s="261"/>
      <c r="J212" s="260">
        <f>J$174-J$210</f>
        <v>0</v>
      </c>
      <c r="K212" s="261"/>
      <c r="L212" s="17"/>
      <c r="M212" s="11"/>
      <c r="N212" s="12"/>
      <c r="O212" s="5"/>
      <c r="P212" s="5"/>
      <c r="Q212" s="5"/>
      <c r="R212" s="5"/>
      <c r="S212" s="5"/>
      <c r="T212" s="5"/>
      <c r="U212" s="5"/>
      <c r="V212" s="5"/>
      <c r="W212" s="17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spans="2:34" ht="12" customHeight="1" x14ac:dyDescent="0.2">
      <c r="B213" s="12"/>
      <c r="L213" s="17"/>
      <c r="M213" s="11"/>
      <c r="N213" s="12"/>
      <c r="O213" s="5"/>
      <c r="P213" s="5"/>
      <c r="Q213" s="5"/>
      <c r="R213" s="5"/>
      <c r="S213" s="5"/>
      <c r="T213" s="5"/>
      <c r="U213" s="5"/>
      <c r="V213" s="5"/>
      <c r="W213" s="17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spans="2:34" ht="12" customHeight="1" x14ac:dyDescent="0.2">
      <c r="B214" s="12"/>
      <c r="L214" s="17"/>
      <c r="M214" s="11"/>
      <c r="N214" s="12"/>
      <c r="O214" s="5"/>
      <c r="P214" s="5"/>
      <c r="Q214" s="5"/>
      <c r="R214" s="5"/>
      <c r="S214" s="5"/>
      <c r="T214" s="5"/>
      <c r="U214" s="5"/>
      <c r="V214" s="5"/>
      <c r="W214" s="17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spans="2:34" ht="12" customHeight="1" x14ac:dyDescent="0.2">
      <c r="B215" s="12"/>
      <c r="L215" s="17"/>
      <c r="N215" s="12"/>
      <c r="O215" s="5"/>
      <c r="P215" s="5"/>
      <c r="Q215" s="5"/>
      <c r="R215" s="5"/>
      <c r="S215" s="5"/>
      <c r="T215" s="5"/>
      <c r="U215" s="5"/>
      <c r="V215" s="5"/>
      <c r="W215" s="17"/>
    </row>
    <row r="216" spans="2:34" ht="12" customHeight="1" thickBot="1" x14ac:dyDescent="0.25">
      <c r="B216" s="118"/>
      <c r="C216" s="157"/>
      <c r="D216" s="158"/>
      <c r="E216" s="158"/>
      <c r="F216" s="158"/>
      <c r="G216" s="158"/>
      <c r="H216" s="158"/>
      <c r="I216" s="158"/>
      <c r="J216" s="158"/>
      <c r="K216" s="158"/>
      <c r="L216" s="120"/>
      <c r="M216" s="11"/>
      <c r="N216" s="118"/>
      <c r="O216" s="119"/>
      <c r="P216" s="119"/>
      <c r="Q216" s="119"/>
      <c r="R216" s="119"/>
      <c r="S216" s="119"/>
      <c r="T216" s="119"/>
      <c r="U216" s="119"/>
      <c r="V216" s="119"/>
      <c r="W216" s="120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spans="2:34" ht="12" customHeight="1" thickTop="1" x14ac:dyDescent="0.2">
      <c r="M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spans="2:34" ht="12" customHeight="1" x14ac:dyDescent="0.2">
      <c r="M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spans="2:34" ht="12" customHeight="1" x14ac:dyDescent="0.2">
      <c r="M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spans="2:34" ht="12" customHeight="1" x14ac:dyDescent="0.2">
      <c r="M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spans="2:34" ht="12" customHeight="1" x14ac:dyDescent="0.2">
      <c r="M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spans="2:34" ht="12" hidden="1" customHeight="1" x14ac:dyDescent="0.2">
      <c r="M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spans="2:34" ht="12" hidden="1" customHeight="1" x14ac:dyDescent="0.2">
      <c r="M223" s="11"/>
      <c r="N223" s="11"/>
      <c r="O223" s="47" t="s">
        <v>215</v>
      </c>
      <c r="P223" s="48"/>
      <c r="R223" s="76"/>
      <c r="S223" s="11"/>
      <c r="T223" s="76"/>
      <c r="U223" s="11"/>
      <c r="V223" s="76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spans="2:34" ht="12" hidden="1" customHeight="1" x14ac:dyDescent="0.2">
      <c r="M224" s="11"/>
      <c r="N224" s="11"/>
      <c r="O224" s="52" t="str">
        <f>$C$176</f>
        <v>Bancos Corto Plazo</v>
      </c>
      <c r="P224" s="53"/>
      <c r="R224" s="82">
        <f>IF(F$86=0,0,F$176-D$176)</f>
        <v>0</v>
      </c>
      <c r="S224" s="11"/>
      <c r="T224" s="82">
        <f>IF(H$86=0,0,H$176-F$176)</f>
        <v>0</v>
      </c>
      <c r="U224" s="11"/>
      <c r="V224" s="82">
        <f>IF(J$86=0,0,J$176-H$176)</f>
        <v>0</v>
      </c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spans="13:34" ht="12" hidden="1" customHeight="1" x14ac:dyDescent="0.2">
      <c r="M225" s="11"/>
      <c r="N225" s="11"/>
      <c r="O225" s="52" t="s">
        <v>216</v>
      </c>
      <c r="P225" s="53"/>
      <c r="R225" s="90">
        <f>IF(F$86=0,0,R$165)</f>
        <v>0</v>
      </c>
      <c r="S225" s="11"/>
      <c r="T225" s="90">
        <f>IF(H$86=0,0,T$165)</f>
        <v>0</v>
      </c>
      <c r="U225" s="11"/>
      <c r="V225" s="90">
        <f>IF(J$86=0,0,V$165)</f>
        <v>0</v>
      </c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spans="13:34" ht="12" hidden="1" customHeight="1" x14ac:dyDescent="0.2">
      <c r="M226" s="11"/>
      <c r="N226" s="11"/>
      <c r="O226" s="69" t="s">
        <v>217</v>
      </c>
      <c r="P226" s="53"/>
      <c r="R226" s="155">
        <f>IF(F$86=0,0,R$224-R$225)</f>
        <v>0</v>
      </c>
      <c r="S226" s="11"/>
      <c r="T226" s="155">
        <f>IF(H$86=0,0,T$224-T$225)</f>
        <v>0</v>
      </c>
      <c r="U226" s="11"/>
      <c r="V226" s="155">
        <f>IF(J$86=0,0,V$224-V$225)</f>
        <v>0</v>
      </c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spans="13:34" ht="12" hidden="1" customHeight="1" x14ac:dyDescent="0.2">
      <c r="M227" s="11"/>
      <c r="N227" s="11"/>
      <c r="O227" s="52" t="str">
        <f>$C$184</f>
        <v>Porción Circulante</v>
      </c>
      <c r="P227" s="53"/>
      <c r="R227" s="61">
        <f>IF(F$86=0,0,F$184-D$184)</f>
        <v>0</v>
      </c>
      <c r="S227" s="11"/>
      <c r="T227" s="61">
        <f>IF(H$86=0,0,H$184-F$184)</f>
        <v>0</v>
      </c>
      <c r="U227" s="11"/>
      <c r="V227" s="61">
        <f>IF(J$86=0,0,J$184-H$184)</f>
        <v>0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spans="13:34" ht="12" hidden="1" customHeight="1" x14ac:dyDescent="0.2">
      <c r="M228" s="11"/>
      <c r="O228" s="52" t="s">
        <v>218</v>
      </c>
      <c r="P228" s="53"/>
      <c r="R228" s="61">
        <f>IF(F$86=0,0,R$168)</f>
        <v>0</v>
      </c>
      <c r="S228" s="11"/>
      <c r="T228" s="61">
        <f>IF(H$86=0,0,T$168)</f>
        <v>0</v>
      </c>
      <c r="U228" s="11"/>
      <c r="V228" s="61">
        <f>IF(J$86=0,0,V$168)</f>
        <v>0</v>
      </c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spans="13:34" ht="12" hidden="1" customHeight="1" x14ac:dyDescent="0.2">
      <c r="M229" s="11"/>
      <c r="N229" s="11"/>
      <c r="O229" s="69" t="s">
        <v>219</v>
      </c>
      <c r="P229" s="53"/>
      <c r="R229" s="155">
        <f>IF(F$86=0,0,R$227-R$228)</f>
        <v>0</v>
      </c>
      <c r="S229" s="11"/>
      <c r="T229" s="155">
        <f>IF(H$86=0,0,T$227-T$228)</f>
        <v>0</v>
      </c>
      <c r="U229" s="11"/>
      <c r="V229" s="155">
        <f>IF(J$86=0,0,V$227-V$228)</f>
        <v>0</v>
      </c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spans="13:34" ht="12" hidden="1" customHeight="1" x14ac:dyDescent="0.2">
      <c r="M230" s="11"/>
      <c r="N230" s="11"/>
      <c r="O230" s="52" t="str">
        <f>$C$187</f>
        <v>Bancos Largo Plazo</v>
      </c>
      <c r="P230" s="53"/>
      <c r="R230" s="61">
        <f>IF(F$86=0,0,F$187-D$187)</f>
        <v>0</v>
      </c>
      <c r="S230" s="11"/>
      <c r="T230" s="61">
        <f>IF(H$86=0,0,H$187-F$187)</f>
        <v>0</v>
      </c>
      <c r="U230" s="11"/>
      <c r="V230" s="61">
        <f>IF(J$86=0,0,J$187-H$187)</f>
        <v>0</v>
      </c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spans="13:34" ht="12" hidden="1" customHeight="1" x14ac:dyDescent="0.2">
      <c r="M231" s="11"/>
      <c r="N231" s="11"/>
      <c r="O231" s="52" t="s">
        <v>220</v>
      </c>
      <c r="P231" s="53"/>
      <c r="R231" s="61">
        <f>IF(F$86=0,0,R$169)</f>
        <v>0</v>
      </c>
      <c r="S231" s="11"/>
      <c r="T231" s="61">
        <f>IF(H$86=0,0,T$169)</f>
        <v>0</v>
      </c>
      <c r="U231" s="11"/>
      <c r="V231" s="61">
        <f>IF(J$86=0,0,V$169)</f>
        <v>0</v>
      </c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spans="13:34" ht="12" hidden="1" customHeight="1" x14ac:dyDescent="0.2">
      <c r="M232" s="11"/>
      <c r="N232" s="11"/>
      <c r="O232" s="148" t="s">
        <v>221</v>
      </c>
      <c r="P232" s="87"/>
      <c r="R232" s="156">
        <f>IF(F$86=0,0,R$230-R$231)</f>
        <v>0</v>
      </c>
      <c r="S232" s="11"/>
      <c r="T232" s="156">
        <f>IF(H$86=0,0,T$230-T$231)</f>
        <v>0</v>
      </c>
      <c r="U232" s="11"/>
      <c r="V232" s="156">
        <f>IF(J$86=0,0,V$230-V$231)</f>
        <v>0</v>
      </c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spans="13:34" ht="12" hidden="1" customHeight="1" x14ac:dyDescent="0.2">
      <c r="M233" s="11"/>
      <c r="N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spans="13:34" ht="12" customHeight="1" x14ac:dyDescent="0.2">
      <c r="M234" s="11"/>
      <c r="N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spans="13:34" ht="12" customHeight="1" x14ac:dyDescent="0.2">
      <c r="M235" s="11"/>
      <c r="N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spans="13:34" ht="12" customHeight="1" x14ac:dyDescent="0.2">
      <c r="M236" s="11"/>
      <c r="N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spans="13:34" ht="12" customHeight="1" x14ac:dyDescent="0.2">
      <c r="M237" s="11"/>
      <c r="N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spans="13:34" ht="12" customHeight="1" x14ac:dyDescent="0.2">
      <c r="M238" s="11"/>
      <c r="N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spans="13:34" ht="12" customHeight="1" x14ac:dyDescent="0.2">
      <c r="M239" s="11"/>
      <c r="N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spans="13:34" ht="12" customHeight="1" x14ac:dyDescent="0.2">
      <c r="M240" s="11"/>
      <c r="N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spans="13:34" ht="12" customHeight="1" x14ac:dyDescent="0.2">
      <c r="M241" s="11"/>
      <c r="N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spans="13:34" ht="12" customHeight="1" x14ac:dyDescent="0.2">
      <c r="M242" s="11"/>
      <c r="N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pans="13:34" ht="12" customHeight="1" x14ac:dyDescent="0.2">
      <c r="M243" s="11"/>
      <c r="N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spans="13:34" ht="12" customHeight="1" x14ac:dyDescent="0.2">
      <c r="M244" s="11"/>
      <c r="N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spans="13:34" ht="12" customHeight="1" x14ac:dyDescent="0.2"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pans="13:34" ht="12" customHeight="1" x14ac:dyDescent="0.2"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spans="13:34" ht="12" customHeight="1" x14ac:dyDescent="0.2"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spans="13:34" ht="12" customHeight="1" x14ac:dyDescent="0.2"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spans="13:34" ht="12" customHeight="1" x14ac:dyDescent="0.2"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spans="13:34" ht="12" customHeight="1" x14ac:dyDescent="0.2"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spans="13:34" ht="12" customHeight="1" x14ac:dyDescent="0.2"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spans="13:34" ht="12" customHeight="1" x14ac:dyDescent="0.2"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spans="13:34" ht="12" customHeight="1" x14ac:dyDescent="0.2"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spans="13:34" ht="12" customHeight="1" x14ac:dyDescent="0.2"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spans="13:34" ht="12" customHeight="1" x14ac:dyDescent="0.2"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spans="13:34" ht="12" customHeight="1" x14ac:dyDescent="0.2"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spans="13:34" ht="12" customHeight="1" x14ac:dyDescent="0.2"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spans="13:34" ht="12" customHeight="1" x14ac:dyDescent="0.2"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spans="13:34" ht="12" customHeight="1" x14ac:dyDescent="0.2"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spans="13:34" ht="12" customHeight="1" x14ac:dyDescent="0.2"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spans="13:34" ht="12" customHeight="1" x14ac:dyDescent="0.2"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spans="13:34" ht="12" customHeight="1" x14ac:dyDescent="0.2"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spans="13:34" ht="12" customHeight="1" x14ac:dyDescent="0.2"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spans="13:34" ht="12" customHeight="1" x14ac:dyDescent="0.2"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spans="13:34" ht="12" customHeight="1" x14ac:dyDescent="0.2"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spans="13:34" ht="12" customHeight="1" x14ac:dyDescent="0.2"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spans="13:34" ht="12" customHeight="1" x14ac:dyDescent="0.2"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spans="13:34" ht="12" customHeight="1" x14ac:dyDescent="0.2"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spans="13:34" ht="12" customHeight="1" x14ac:dyDescent="0.2"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spans="13:34" ht="12" customHeight="1" x14ac:dyDescent="0.2"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spans="13:34" ht="12" customHeight="1" x14ac:dyDescent="0.2"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spans="13:34" ht="12" customHeight="1" x14ac:dyDescent="0.2"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spans="13:34" ht="12" customHeight="1" x14ac:dyDescent="0.2"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spans="13:34" ht="12" customHeight="1" x14ac:dyDescent="0.2"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spans="13:34" ht="12" customHeight="1" x14ac:dyDescent="0.2"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spans="13:34" ht="12" customHeight="1" x14ac:dyDescent="0.2"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spans="13:34" ht="12" customHeight="1" x14ac:dyDescent="0.2"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spans="13:34" ht="12" customHeight="1" x14ac:dyDescent="0.2"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spans="13:34" ht="12" customHeight="1" x14ac:dyDescent="0.2"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spans="13:34" ht="12" customHeight="1" x14ac:dyDescent="0.2"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spans="13:34" ht="12" customHeight="1" x14ac:dyDescent="0.2"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spans="13:34" ht="12" customHeight="1" x14ac:dyDescent="0.2"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spans="13:34" ht="12" customHeight="1" x14ac:dyDescent="0.2"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spans="13:34" ht="12" customHeight="1" x14ac:dyDescent="0.2"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spans="13:34" ht="12" customHeight="1" x14ac:dyDescent="0.2"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spans="13:34" ht="12" customHeight="1" x14ac:dyDescent="0.2"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spans="13:34" ht="12" customHeight="1" x14ac:dyDescent="0.2"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spans="13:34" ht="12" customHeight="1" x14ac:dyDescent="0.2"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spans="13:34" ht="12" customHeight="1" x14ac:dyDescent="0.2"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spans="13:34" ht="12" customHeight="1" x14ac:dyDescent="0.2"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spans="13:34" ht="12" customHeight="1" x14ac:dyDescent="0.2"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spans="13:34" ht="12" customHeight="1" x14ac:dyDescent="0.2"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spans="13:34" ht="12" customHeight="1" x14ac:dyDescent="0.2"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spans="13:34" ht="12" customHeight="1" x14ac:dyDescent="0.2"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spans="13:34" ht="12" customHeight="1" x14ac:dyDescent="0.2"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spans="13:34" ht="12" customHeight="1" x14ac:dyDescent="0.2"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spans="13:34" ht="12" customHeight="1" x14ac:dyDescent="0.2"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spans="13:34" ht="12" customHeight="1" x14ac:dyDescent="0.2"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spans="13:34" ht="12" customHeight="1" x14ac:dyDescent="0.2"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spans="13:34" ht="12" customHeight="1" x14ac:dyDescent="0.2"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spans="13:34" ht="12" customHeight="1" x14ac:dyDescent="0.2"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pans="13:34" ht="12" customHeight="1" x14ac:dyDescent="0.2"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pans="13:34" ht="12" customHeight="1" x14ac:dyDescent="0.2"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spans="13:34" ht="12" customHeight="1" x14ac:dyDescent="0.2"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spans="13:34" ht="12" customHeight="1" x14ac:dyDescent="0.2"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spans="13:34" ht="12" customHeight="1" x14ac:dyDescent="0.2"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pans="13:34" ht="12" customHeight="1" x14ac:dyDescent="0.2"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pans="13:34" ht="12" customHeight="1" x14ac:dyDescent="0.2"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pans="13:34" ht="12" customHeight="1" x14ac:dyDescent="0.2"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spans="13:34" ht="12" customHeight="1" x14ac:dyDescent="0.2"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spans="13:34" ht="12" customHeight="1" x14ac:dyDescent="0.2"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spans="13:34" ht="12" customHeight="1" x14ac:dyDescent="0.2"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spans="13:34" ht="12" customHeight="1" x14ac:dyDescent="0.2"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spans="13:34" ht="12" customHeight="1" x14ac:dyDescent="0.2"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spans="13:34" ht="12" customHeight="1" x14ac:dyDescent="0.2"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spans="13:34" ht="12" customHeight="1" x14ac:dyDescent="0.2"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spans="13:34" ht="12" customHeight="1" x14ac:dyDescent="0.2"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spans="13:34" ht="12" customHeight="1" x14ac:dyDescent="0.2"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spans="13:34" ht="12" customHeight="1" x14ac:dyDescent="0.2"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spans="13:34" ht="12" customHeight="1" x14ac:dyDescent="0.2"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spans="13:34" ht="12" customHeight="1" x14ac:dyDescent="0.2"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spans="13:34" ht="12" customHeight="1" x14ac:dyDescent="0.2"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spans="13:34" ht="12" customHeight="1" x14ac:dyDescent="0.2"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spans="13:34" ht="12" customHeight="1" x14ac:dyDescent="0.2"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pans="13:34" ht="12" customHeight="1" x14ac:dyDescent="0.2"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spans="13:34" ht="12" customHeight="1" x14ac:dyDescent="0.2"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spans="13:34" ht="12" customHeight="1" x14ac:dyDescent="0.2"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spans="13:34" ht="12" customHeight="1" x14ac:dyDescent="0.2"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spans="13:34" ht="12" customHeight="1" x14ac:dyDescent="0.2"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spans="13:34" ht="12" customHeight="1" x14ac:dyDescent="0.2"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spans="13:34" ht="12" customHeight="1" x14ac:dyDescent="0.2"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spans="13:34" ht="12" customHeight="1" x14ac:dyDescent="0.2"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spans="13:34" ht="12" customHeight="1" x14ac:dyDescent="0.2"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spans="13:34" ht="12" customHeight="1" x14ac:dyDescent="0.2"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pans="13:34" ht="12" customHeight="1" x14ac:dyDescent="0.2"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pans="13:34" ht="12" customHeight="1" x14ac:dyDescent="0.2"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spans="13:34" ht="12" customHeight="1" x14ac:dyDescent="0.2"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spans="13:34" ht="12" customHeight="1" x14ac:dyDescent="0.2"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spans="13:34" ht="12" customHeight="1" x14ac:dyDescent="0.2"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spans="13:34" ht="12" customHeight="1" x14ac:dyDescent="0.2"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spans="13:34" ht="12" customHeight="1" x14ac:dyDescent="0.2"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spans="13:34" ht="12" customHeight="1" x14ac:dyDescent="0.2"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spans="13:34" ht="12" customHeight="1" x14ac:dyDescent="0.2"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spans="13:34" ht="12" customHeight="1" x14ac:dyDescent="0.2"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spans="13:34" ht="12" customHeight="1" x14ac:dyDescent="0.2"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spans="13:34" ht="12" customHeight="1" x14ac:dyDescent="0.2"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spans="13:34" ht="12" customHeight="1" x14ac:dyDescent="0.2"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pans="13:34" ht="12" customHeight="1" x14ac:dyDescent="0.2"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spans="13:34" ht="12" customHeight="1" x14ac:dyDescent="0.2"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spans="13:34" ht="12" customHeight="1" x14ac:dyDescent="0.2"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spans="13:34" ht="12" customHeight="1" x14ac:dyDescent="0.2"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spans="13:34" ht="12" customHeight="1" x14ac:dyDescent="0.2"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pans="2:34" ht="12" customHeight="1" x14ac:dyDescent="0.2"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spans="2:34" ht="12" customHeight="1" x14ac:dyDescent="0.2"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spans="2:34" ht="12" customHeight="1" x14ac:dyDescent="0.2"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spans="2:34" ht="12" customHeight="1" x14ac:dyDescent="0.2"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spans="2:34" ht="12" customHeight="1" x14ac:dyDescent="0.2"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spans="2:34" ht="12" customHeight="1" x14ac:dyDescent="0.2"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spans="2:34" ht="12" customHeight="1" x14ac:dyDescent="0.2"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spans="2:34" ht="12" customHeight="1" x14ac:dyDescent="0.2"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spans="2:34" ht="12" customHeight="1" x14ac:dyDescent="0.2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spans="2:34" ht="12" customHeight="1" x14ac:dyDescent="0.2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spans="2:34" ht="12" customHeight="1" x14ac:dyDescent="0.2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spans="2:34" ht="12" customHeight="1" x14ac:dyDescent="0.2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spans="2:34" ht="12" customHeight="1" x14ac:dyDescent="0.2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spans="2:34" ht="12" customHeight="1" x14ac:dyDescent="0.2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spans="2:34" ht="12" customHeight="1" x14ac:dyDescent="0.2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spans="2:34" ht="12" customHeight="1" x14ac:dyDescent="0.2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spans="2:34" ht="12" customHeight="1" x14ac:dyDescent="0.2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spans="2:34" ht="12" customHeight="1" x14ac:dyDescent="0.2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spans="2:34" ht="12" customHeight="1" x14ac:dyDescent="0.2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spans="2:34" ht="12" customHeight="1" x14ac:dyDescent="0.2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spans="2:34" ht="12" customHeight="1" x14ac:dyDescent="0.2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spans="2:34" ht="12" customHeight="1" x14ac:dyDescent="0.2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spans="2:34" ht="12" customHeight="1" x14ac:dyDescent="0.2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spans="2:34" ht="12" customHeight="1" x14ac:dyDescent="0.2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spans="2:34" ht="12" customHeight="1" x14ac:dyDescent="0.2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spans="2:34" ht="12" customHeight="1" x14ac:dyDescent="0.2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spans="2:34" ht="12" customHeight="1" x14ac:dyDescent="0.2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spans="2:34" ht="12" customHeight="1" x14ac:dyDescent="0.2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spans="2:34" ht="12" customHeight="1" x14ac:dyDescent="0.2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spans="2:34" ht="12" customHeight="1" x14ac:dyDescent="0.2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pans="2:34" ht="12" customHeight="1" x14ac:dyDescent="0.2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spans="2:34" ht="12" customHeight="1" x14ac:dyDescent="0.2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spans="2:34" ht="12" customHeight="1" x14ac:dyDescent="0.2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spans="2:34" ht="12" customHeight="1" x14ac:dyDescent="0.2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spans="2:34" ht="12" customHeight="1" x14ac:dyDescent="0.2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spans="2:34" ht="12" customHeight="1" x14ac:dyDescent="0.2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spans="2:34" ht="12" customHeight="1" x14ac:dyDescent="0.2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spans="2:34" ht="12" customHeight="1" x14ac:dyDescent="0.2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spans="2:34" ht="12" customHeight="1" x14ac:dyDescent="0.2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spans="2:34" ht="12" customHeight="1" x14ac:dyDescent="0.2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spans="2:34" ht="12" customHeight="1" x14ac:dyDescent="0.2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spans="2:34" ht="12" customHeight="1" x14ac:dyDescent="0.2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spans="2:34" ht="12" customHeight="1" x14ac:dyDescent="0.2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spans="2:34" ht="12" customHeight="1" x14ac:dyDescent="0.2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spans="2:34" ht="12" customHeight="1" x14ac:dyDescent="0.2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spans="2:34" ht="12" customHeight="1" x14ac:dyDescent="0.2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spans="2:34" ht="12" customHeight="1" x14ac:dyDescent="0.2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spans="2:34" ht="12" customHeight="1" x14ac:dyDescent="0.2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spans="2:34" ht="12" customHeight="1" x14ac:dyDescent="0.2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spans="2:34" ht="12" customHeight="1" x14ac:dyDescent="0.2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spans="2:34" ht="12" customHeight="1" x14ac:dyDescent="0.2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spans="2:34" ht="12" customHeight="1" x14ac:dyDescent="0.2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spans="2:34" ht="12" customHeight="1" x14ac:dyDescent="0.2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spans="2:34" ht="12" customHeight="1" x14ac:dyDescent="0.2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spans="2:34" ht="12" customHeight="1" x14ac:dyDescent="0.2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spans="2:34" ht="12" customHeight="1" x14ac:dyDescent="0.2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spans="2:34" ht="12" customHeight="1" x14ac:dyDescent="0.2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spans="2:34" ht="12" customHeight="1" x14ac:dyDescent="0.2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spans="2:34" ht="12" customHeight="1" x14ac:dyDescent="0.2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spans="2:34" ht="12" customHeight="1" x14ac:dyDescent="0.2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spans="2:34" ht="12" customHeight="1" x14ac:dyDescent="0.2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spans="2:34" ht="12" customHeight="1" x14ac:dyDescent="0.2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spans="2:34" ht="12" customHeight="1" x14ac:dyDescent="0.2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spans="2:34" ht="12" customHeight="1" x14ac:dyDescent="0.2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spans="2:34" ht="12" customHeight="1" x14ac:dyDescent="0.2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spans="2:34" ht="12" customHeight="1" x14ac:dyDescent="0.2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spans="2:34" ht="12" customHeight="1" x14ac:dyDescent="0.2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spans="2:34" ht="12" customHeight="1" x14ac:dyDescent="0.2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spans="2:34" ht="12" customHeight="1" x14ac:dyDescent="0.2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spans="2:34" ht="12" customHeight="1" x14ac:dyDescent="0.2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spans="2:34" ht="12" customHeight="1" x14ac:dyDescent="0.2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spans="2:34" ht="12" customHeight="1" x14ac:dyDescent="0.2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spans="2:34" ht="12" customHeight="1" x14ac:dyDescent="0.2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spans="2:34" ht="12" customHeight="1" x14ac:dyDescent="0.2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spans="2:34" ht="12" customHeight="1" x14ac:dyDescent="0.2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spans="2:34" ht="12" customHeight="1" x14ac:dyDescent="0.2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spans="2:34" ht="12" customHeight="1" x14ac:dyDescent="0.2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spans="2:34" ht="12" customHeight="1" x14ac:dyDescent="0.2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spans="2:34" ht="12" customHeight="1" x14ac:dyDescent="0.2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spans="2:34" ht="12" customHeight="1" x14ac:dyDescent="0.2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spans="2:34" ht="12" customHeight="1" x14ac:dyDescent="0.2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spans="2:34" ht="12" customHeight="1" x14ac:dyDescent="0.2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spans="2:34" ht="12" customHeight="1" x14ac:dyDescent="0.2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spans="2:34" ht="12" customHeight="1" x14ac:dyDescent="0.2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spans="2:34" ht="12" customHeight="1" x14ac:dyDescent="0.2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spans="2:34" ht="12" customHeight="1" x14ac:dyDescent="0.2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spans="2:34" ht="12" customHeight="1" x14ac:dyDescent="0.2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spans="2:34" ht="12" customHeight="1" x14ac:dyDescent="0.2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spans="2:34" ht="12" customHeight="1" x14ac:dyDescent="0.2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spans="2:34" ht="12" customHeight="1" x14ac:dyDescent="0.2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spans="2:34" ht="12" customHeight="1" x14ac:dyDescent="0.2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spans="2:34" ht="12" customHeight="1" x14ac:dyDescent="0.2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spans="2:34" ht="12" customHeight="1" x14ac:dyDescent="0.2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spans="2:34" ht="12" customHeight="1" x14ac:dyDescent="0.2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spans="2:34" ht="12" customHeight="1" x14ac:dyDescent="0.2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spans="2:34" ht="12" customHeight="1" x14ac:dyDescent="0.2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spans="2:34" ht="12" customHeight="1" x14ac:dyDescent="0.2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spans="2:34" ht="12" customHeight="1" x14ac:dyDescent="0.2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spans="2:34" ht="12" customHeight="1" x14ac:dyDescent="0.2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spans="2:34" ht="12" customHeight="1" x14ac:dyDescent="0.2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spans="2:34" ht="12" customHeight="1" x14ac:dyDescent="0.2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spans="2:34" ht="12" customHeight="1" x14ac:dyDescent="0.2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spans="2:34" ht="12" customHeight="1" x14ac:dyDescent="0.2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spans="2:34" ht="12" customHeight="1" x14ac:dyDescent="0.2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spans="2:34" ht="12" customHeight="1" x14ac:dyDescent="0.2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spans="2:34" ht="12" customHeight="1" x14ac:dyDescent="0.2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spans="2:34" ht="12" customHeight="1" x14ac:dyDescent="0.2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spans="2:34" ht="12" customHeight="1" x14ac:dyDescent="0.2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spans="2:34" ht="12" customHeight="1" x14ac:dyDescent="0.2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spans="2:34" ht="12" customHeight="1" x14ac:dyDescent="0.2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spans="2:34" ht="12" customHeight="1" x14ac:dyDescent="0.2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spans="2:34" ht="12" customHeight="1" x14ac:dyDescent="0.2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spans="2:34" ht="12" customHeight="1" x14ac:dyDescent="0.2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spans="2:34" ht="12" customHeight="1" x14ac:dyDescent="0.2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spans="2:34" ht="12" customHeight="1" x14ac:dyDescent="0.2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spans="2:34" ht="12" customHeight="1" x14ac:dyDescent="0.2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spans="2:34" ht="12" customHeight="1" x14ac:dyDescent="0.2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spans="2:34" ht="12" customHeight="1" x14ac:dyDescent="0.2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spans="2:34" ht="12" customHeight="1" x14ac:dyDescent="0.2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spans="2:34" ht="12" customHeight="1" x14ac:dyDescent="0.2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</sheetData>
  <dataConsolidate/>
  <phoneticPr fontId="27" type="noConversion"/>
  <printOptions horizontalCentered="1" verticalCentered="1"/>
  <pageMargins left="0.19685039370078741" right="0.19685039370078741" top="0.19685039370078741" bottom="0.19685039370078741" header="0.51181102362204722" footer="0.27559055118110237"/>
  <pageSetup scale="91" firstPageNumber="23" orientation="portrait" useFirstPageNumber="1" horizontalDpi="300" verticalDpi="300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analisis</vt:lpstr>
      <vt:lpstr>analisis!Área_de_impresión</vt:lpstr>
      <vt:lpstr>CARATU</vt:lpstr>
      <vt:lpstr>CarátulasCrédito</vt:lpstr>
      <vt:lpstr>CarátulasModificación</vt:lpstr>
      <vt:lpstr>CarátulasPago</vt:lpstr>
      <vt:lpstr>CARATUM</vt:lpstr>
      <vt:lpstr>CARATUP</vt:lpstr>
      <vt:lpstr>INF_ADIC</vt:lpstr>
      <vt:lpstr>Rango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redes y pc´s</dc:creator>
  <cp:lastModifiedBy>DELL</cp:lastModifiedBy>
  <cp:lastPrinted>1999-07-05T00:32:16Z</cp:lastPrinted>
  <dcterms:created xsi:type="dcterms:W3CDTF">1998-11-20T02:44:11Z</dcterms:created>
  <dcterms:modified xsi:type="dcterms:W3CDTF">2021-05-07T15:26:25Z</dcterms:modified>
</cp:coreProperties>
</file>