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ntative 1" sheetId="1" r:id="rId4"/>
    <sheet state="visible" name="Form Responses" sheetId="2" r:id="rId5"/>
  </sheets>
  <definedNames/>
  <calcPr/>
</workbook>
</file>

<file path=xl/sharedStrings.xml><?xml version="1.0" encoding="utf-8"?>
<sst xmlns="http://schemas.openxmlformats.org/spreadsheetml/2006/main" count="981" uniqueCount="332">
  <si>
    <t>Timestamp</t>
  </si>
  <si>
    <t>Group</t>
  </si>
  <si>
    <t>Matricola</t>
  </si>
  <si>
    <t>Name</t>
  </si>
  <si>
    <t>Surname</t>
  </si>
  <si>
    <t>Sapienza Email address</t>
  </si>
  <si>
    <t>Choose your first topic</t>
  </si>
  <si>
    <t>Choose your second topic</t>
  </si>
  <si>
    <t>Assigned Group</t>
  </si>
  <si>
    <t>Project Title (Just examples for now)</t>
  </si>
  <si>
    <t xml:space="preserve"> </t>
  </si>
  <si>
    <t>Group 0</t>
  </si>
  <si>
    <t>Christian</t>
  </si>
  <si>
    <t>Giannetti</t>
  </si>
  <si>
    <t>giannetti.1904342@studenti.uniroma1.it</t>
  </si>
  <si>
    <t>Other</t>
  </si>
  <si>
    <t>Games on Graphs</t>
  </si>
  <si>
    <t>Games on Graphs (Giuseppe Perelli)</t>
  </si>
  <si>
    <t>Implement and test an algorithm for Reachability and Safety games</t>
  </si>
  <si>
    <t>Group 1</t>
  </si>
  <si>
    <t>Nicolò</t>
  </si>
  <si>
    <t>Paoletti</t>
  </si>
  <si>
    <t>paoletti.1888157@studenti.uniroma1.it</t>
  </si>
  <si>
    <t>MDPs with LTLf goals + Restraining Bolt</t>
  </si>
  <si>
    <t>FOND strong and FOND stochastic as games</t>
  </si>
  <si>
    <t>Giulio</t>
  </si>
  <si>
    <t>Recupito</t>
  </si>
  <si>
    <t>recupito.1668320@studenti.uniroma1.it</t>
  </si>
  <si>
    <t>Valerio</t>
  </si>
  <si>
    <t>Ponzi</t>
  </si>
  <si>
    <t>ponzi.1760886@studenti.uniroma1.it</t>
  </si>
  <si>
    <t>Lorenzo</t>
  </si>
  <si>
    <t>Mandelli</t>
  </si>
  <si>
    <t>mandelli.1747091@studenti.uniroma1.it</t>
  </si>
  <si>
    <t>Group 2</t>
  </si>
  <si>
    <t>Artur</t>
  </si>
  <si>
    <t>Back de Luca</t>
  </si>
  <si>
    <t>backdeluca.1900870@studenti.uniroma1.it</t>
  </si>
  <si>
    <t>Policy Networks for Non-Markovian Deep RL</t>
  </si>
  <si>
    <t>implement reachability and Buchi games (winning set, strategy, animation, ...)</t>
  </si>
  <si>
    <t>Leonardo</t>
  </si>
  <si>
    <t>Saraceni</t>
  </si>
  <si>
    <t>saraceni.1920088@studenti.uniroma1.it</t>
  </si>
  <si>
    <t xml:space="preserve">Renzo </t>
  </si>
  <si>
    <t xml:space="preserve">Cherubino </t>
  </si>
  <si>
    <t>cherubino.1764113@studenti.uniroma1.it</t>
  </si>
  <si>
    <t>Ionut Marian</t>
  </si>
  <si>
    <t>Motoi</t>
  </si>
  <si>
    <t>motoi.1892355@studenti.uniroma1.it</t>
  </si>
  <si>
    <t>Group 3</t>
  </si>
  <si>
    <t>Raffaele</t>
  </si>
  <si>
    <t>Iennaco</t>
  </si>
  <si>
    <t>iennaco.1898700@studenti.uniroma1.it</t>
  </si>
  <si>
    <t>Solving LTLf and LDLf synthesis via Reachability Games</t>
  </si>
  <si>
    <t>Davide</t>
  </si>
  <si>
    <t>Di Ienno</t>
  </si>
  <si>
    <t>diienno.1691101@studenti.uniroma1.it</t>
  </si>
  <si>
    <t>Poonam</t>
  </si>
  <si>
    <t>Medasana</t>
  </si>
  <si>
    <t>medasana.1874750@studenti.uniroma1.it</t>
  </si>
  <si>
    <t>Jeevana Bhagyasri</t>
  </si>
  <si>
    <t>Nagothu</t>
  </si>
  <si>
    <t>nagothu.1847507@studenti.uniroma1.it</t>
  </si>
  <si>
    <t>Group 4</t>
  </si>
  <si>
    <t>Kevin</t>
  </si>
  <si>
    <t>Munda</t>
  </si>
  <si>
    <t>munda.1905663@studenti.uniroma1.it</t>
  </si>
  <si>
    <t>Regular Decision Processes</t>
  </si>
  <si>
    <t>Regular Decision Processes (Alessandro Ronca)</t>
  </si>
  <si>
    <t>implement and experiment with an approach 1</t>
  </si>
  <si>
    <t>Francesco</t>
  </si>
  <si>
    <t>Starna</t>
  </si>
  <si>
    <t>starna.1613660@studenti.uniroma1.it</t>
  </si>
  <si>
    <t>Guercio</t>
  </si>
  <si>
    <t>guercio.1913660@studenti.uniroma1.it</t>
  </si>
  <si>
    <t>Graziano</t>
  </si>
  <si>
    <t>Specchi</t>
  </si>
  <si>
    <t>specchi.1620431@studenti.uniroma1.it</t>
  </si>
  <si>
    <t>Group 5</t>
  </si>
  <si>
    <t>Tania Sari</t>
  </si>
  <si>
    <t>Bonaventura</t>
  </si>
  <si>
    <t>bonaventura.1916415@studenti.uniroma1.it</t>
  </si>
  <si>
    <t>implement and experiment with an approach 2</t>
  </si>
  <si>
    <t>14/09/2021</t>
  </si>
  <si>
    <t>https://github.com/pepes97/Regular-Decision-Processes</t>
  </si>
  <si>
    <t>Sveva</t>
  </si>
  <si>
    <t>Pepe</t>
  </si>
  <si>
    <t>pepe.1743997@studenti.uniroma1.it</t>
  </si>
  <si>
    <t>Simone</t>
  </si>
  <si>
    <t>Tedeschi</t>
  </si>
  <si>
    <t>tedeschi.1762897@studenti.uniroma1.it</t>
  </si>
  <si>
    <t>Marinoni</t>
  </si>
  <si>
    <t>marinoni.1745754@studenti.uniroma1.it</t>
  </si>
  <si>
    <t>Group 6</t>
  </si>
  <si>
    <t>Andrea</t>
  </si>
  <si>
    <t>Fanti</t>
  </si>
  <si>
    <t>fanti.1650746@studenti.uniroma1.it</t>
  </si>
  <si>
    <t>Policy Networks for Non-Markovian Deep RL (Roberto Cipollone)</t>
  </si>
  <si>
    <t>29/07/2021</t>
  </si>
  <si>
    <t>https://github.com/lucalobefaro/reasoning_agent_project.git</t>
  </si>
  <si>
    <t>Luca</t>
  </si>
  <si>
    <t>Lobefaro</t>
  </si>
  <si>
    <t>lobefaro.1890195@studenti.uniroma1.it</t>
  </si>
  <si>
    <t>Antonella</t>
  </si>
  <si>
    <t>Angrisani</t>
  </si>
  <si>
    <t>angrisani.1703081@studenti.uniroma1.it</t>
  </si>
  <si>
    <t>Group 7</t>
  </si>
  <si>
    <t>Salvatore</t>
  </si>
  <si>
    <t>Cognetta</t>
  </si>
  <si>
    <t>cognetta.1874383@studenti.uniroma1.it</t>
  </si>
  <si>
    <t>Rossetti</t>
  </si>
  <si>
    <t>rossetti.1900592@studenti.uniroma1.it</t>
  </si>
  <si>
    <t xml:space="preserve">Daniele </t>
  </si>
  <si>
    <t>appetito</t>
  </si>
  <si>
    <t>appetito.1916560@studenti.uniroma1.it</t>
  </si>
  <si>
    <t>Group 8</t>
  </si>
  <si>
    <t>Matteo</t>
  </si>
  <si>
    <t>Emanuele</t>
  </si>
  <si>
    <t>emanuele.1912588@studenti.uniroma1.it</t>
  </si>
  <si>
    <t>Irene</t>
  </si>
  <si>
    <t>Bondanza</t>
  </si>
  <si>
    <t>bondanza.1747677@studenti.uniroma1.it</t>
  </si>
  <si>
    <t>Pietro</t>
  </si>
  <si>
    <t>Manganelli Conforti</t>
  </si>
  <si>
    <t>manganelliconforti.1754825@studenti.uniroma1.it</t>
  </si>
  <si>
    <t>Group 9</t>
  </si>
  <si>
    <t>Del Vecchio</t>
  </si>
  <si>
    <t>delvecchio.1749574@studenti.uniroma1.it</t>
  </si>
  <si>
    <t>https://github.com/francycar/RA_project</t>
  </si>
  <si>
    <t>Federica</t>
  </si>
  <si>
    <t>Coppa</t>
  </si>
  <si>
    <t>coppa.1749614@studenti.uniroma1.it</t>
  </si>
  <si>
    <t>Francesca</t>
  </si>
  <si>
    <t>Cardia</t>
  </si>
  <si>
    <t>cardia.1759331@studenti.uniroma1.it</t>
  </si>
  <si>
    <t>Group 10</t>
  </si>
  <si>
    <t>Govardhan</t>
  </si>
  <si>
    <t>Chitrada</t>
  </si>
  <si>
    <t>chitrada.1923585@studenti.uniroma1.it</t>
  </si>
  <si>
    <t>Multi-Tier Planning with LTLf/PLTf Goals</t>
  </si>
  <si>
    <t>MDPs with LTLf goals + Restraining Bolt (Giuseppe De Giacomo)</t>
  </si>
  <si>
    <t>POMDPs and non-Markovian dynamics in decision processes - Ufuk Topku</t>
  </si>
  <si>
    <t>Dat</t>
  </si>
  <si>
    <t>Nguyen Ngoc</t>
  </si>
  <si>
    <t>nguyenngoc.1920855@studenti.uniroma1.it</t>
  </si>
  <si>
    <t>LDLf-to-DFA in Practice</t>
  </si>
  <si>
    <t>Musumeci</t>
  </si>
  <si>
    <t>musumeci.1653885@studenti.uniroma1.it</t>
  </si>
  <si>
    <t>Group 11</t>
  </si>
  <si>
    <t>Gianmarco</t>
  </si>
  <si>
    <t>Fioretti</t>
  </si>
  <si>
    <t>fioretti.1762135@studenti.uniroma1.it</t>
  </si>
  <si>
    <t>LTL2Action: Generalizing LTL Instructions for Multi-Task RL - Sheila A. McIlraith</t>
  </si>
  <si>
    <t>https://bebbo203.github.io/LTL2Action/</t>
  </si>
  <si>
    <t>Roberto</t>
  </si>
  <si>
    <t>Aureli</t>
  </si>
  <si>
    <t>aureli.1757131@studenti.uniroma1.it</t>
  </si>
  <si>
    <t>Giulia</t>
  </si>
  <si>
    <t>Castro</t>
  </si>
  <si>
    <t>castro.1742813@studenti.uniroma1.it</t>
  </si>
  <si>
    <t>Group 12</t>
  </si>
  <si>
    <t xml:space="preserve">Edoardo </t>
  </si>
  <si>
    <t>Spinetti</t>
  </si>
  <si>
    <t>spinetti.1758549@studenti.uniroma1.it</t>
  </si>
  <si>
    <t>Human-in-the-loop control for temporal tasks - various</t>
  </si>
  <si>
    <t>Vincelli</t>
  </si>
  <si>
    <t>vincelli.1727959@studenti.uniroma1.it</t>
  </si>
  <si>
    <t>Desiree</t>
  </si>
  <si>
    <t>Bellan</t>
  </si>
  <si>
    <t>bellan.1863043@studenti.uniroma1.it</t>
  </si>
  <si>
    <t xml:space="preserve">Human-in-the-loop control for temporal tasks - various </t>
  </si>
  <si>
    <t>Alper</t>
  </si>
  <si>
    <t>Calisir</t>
  </si>
  <si>
    <t>Group 13</t>
  </si>
  <si>
    <t>Gianluca</t>
  </si>
  <si>
    <t>Maselli</t>
  </si>
  <si>
    <t>maselli.1892187@studenti.uniroma1.it</t>
  </si>
  <si>
    <t>LTLf-based Traced Alignment</t>
  </si>
  <si>
    <t>LTLf-based Traced Alignment (Fabio Patrizi)</t>
  </si>
  <si>
    <t>Martina</t>
  </si>
  <si>
    <t>Valleriani</t>
  </si>
  <si>
    <t>valleriani.1709963@studenti.uniroma1.it</t>
  </si>
  <si>
    <t>Nardelli</t>
  </si>
  <si>
    <t>nardelli.1546380@studenti.uniroma1.it</t>
  </si>
  <si>
    <t>Group 14</t>
  </si>
  <si>
    <t>Alessia</t>
  </si>
  <si>
    <t>Carotenuto</t>
  </si>
  <si>
    <t>carotenuto.1764400@studenti.uniroma1.it</t>
  </si>
  <si>
    <t>https://github.com/veronika-94/ReasoningAgents21</t>
  </si>
  <si>
    <t>Veronica</t>
  </si>
  <si>
    <t>Romano</t>
  </si>
  <si>
    <t>romano.1580844@studenti.uniroma1.it</t>
  </si>
  <si>
    <t>Iacobelli</t>
  </si>
  <si>
    <t>iacobelli.1657799@studenti.uniroma1.it</t>
  </si>
  <si>
    <t>Group 15</t>
  </si>
  <si>
    <t>Gallotta</t>
  </si>
  <si>
    <t>gallotta.1890251@studenti.uniroma1.it</t>
  </si>
  <si>
    <t>LDLf-to-DFA in Practice (Marco Favorito)</t>
  </si>
  <si>
    <t>one of:
- LTLf-&gt; DFA, PLTLf-&gt; DFA, PLDLf-&gt; DFA,  LDLf-&gt; MSO -&gt; DFA, PLDLf-&gt; MSO -&gt; DFA (using MONA)
- Extensive benchmark between tools: Lydia/MONA/Lisa/SPOT
- Implementation of small features to libraries: pylogics, pythomata, logaut etc.
- Use Lydia to encode planning domains</t>
  </si>
  <si>
    <t>https://gallorob.github.io/ra_project/</t>
  </si>
  <si>
    <t>Papa</t>
  </si>
  <si>
    <t>papa.1699806@studenti.uniroma1.it</t>
  </si>
  <si>
    <t>Nicolas</t>
  </si>
  <si>
    <t>Zaccaria</t>
  </si>
  <si>
    <t>zaccaria.1904366@studenti.uniroma1.it</t>
  </si>
  <si>
    <t xml:space="preserve">Claudia </t>
  </si>
  <si>
    <t>Melis Tonti</t>
  </si>
  <si>
    <t>melistonti.1888489@studenti.uniroma1.it</t>
  </si>
  <si>
    <t>Group 16</t>
  </si>
  <si>
    <t>Laura</t>
  </si>
  <si>
    <t>Minicucci</t>
  </si>
  <si>
    <t>minicucci.356761@studenti.uniroma1.it</t>
  </si>
  <si>
    <t>Planning and Synthesis under Env. Ass.</t>
  </si>
  <si>
    <t>LDLf-to-DFA in Practice (Marco Favorito) [part-time]</t>
  </si>
  <si>
    <t>(see above, to discuss with Marco)</t>
  </si>
  <si>
    <t>Group 17</t>
  </si>
  <si>
    <t>Pasquale</t>
  </si>
  <si>
    <t>Santaniello</t>
  </si>
  <si>
    <t>santaniello.1888996@studenti.uniroma1.it</t>
  </si>
  <si>
    <t>Planning and Synthesis under Env. Ass. (Antonio Di Stasio)</t>
  </si>
  <si>
    <t>study and implement algorithm to solve safety ass. (KR 2021, first part)</t>
  </si>
  <si>
    <t>distasio@diag.uniroma1.it</t>
  </si>
  <si>
    <t>Zuccari</t>
  </si>
  <si>
    <t>zuccari.1611757@studenti.uniroma1.it</t>
  </si>
  <si>
    <t>Bamdad</t>
  </si>
  <si>
    <t>Kianmehr</t>
  </si>
  <si>
    <t>kianmehr.1918176@studenti.uniroma1.it</t>
  </si>
  <si>
    <t>Ahmadreza</t>
  </si>
  <si>
    <t>Fardaei</t>
  </si>
  <si>
    <t>fardaei.1905981@studenti.uniroma1.it</t>
  </si>
  <si>
    <t>Group 18</t>
  </si>
  <si>
    <t>Alessandro</t>
  </si>
  <si>
    <t>Reali</t>
  </si>
  <si>
    <t>reali.1714214@studenti.uniroma1.it</t>
  </si>
  <si>
    <t>PLTLf and PLDLf to DFA + PDDL Encoding of DFAs</t>
  </si>
  <si>
    <t>LTLf to Symbolic DFA</t>
  </si>
  <si>
    <t>LTLf to Symbolic DFA (Shufang Zhu)</t>
  </si>
  <si>
    <t>monolithic vs partitioned symbolic DFA representation</t>
  </si>
  <si>
    <t>Zijian</t>
  </si>
  <si>
    <t>Xue</t>
  </si>
  <si>
    <t>xue.1823193@studenti.uniroma1.it</t>
  </si>
  <si>
    <t>Cutrona</t>
  </si>
  <si>
    <t>cutrona.1755568@studenti.uniroma1.it</t>
  </si>
  <si>
    <t>Giuseppe</t>
  </si>
  <si>
    <t>Contino</t>
  </si>
  <si>
    <t>contino.1922184@studenti.uniroma1.it</t>
  </si>
  <si>
    <t>Group 19</t>
  </si>
  <si>
    <t>Mahammad</t>
  </si>
  <si>
    <t>Namazov</t>
  </si>
  <si>
    <t>namazov.1904736@studenti.uniroma1.it</t>
  </si>
  <si>
    <t>(Giuseppe De Giacomo)</t>
  </si>
  <si>
    <t>https://drive.google.com/drive/folders/14z-imF5QfrRhFY3paUQ7wWEjdStxWYl5?usp=sharing</t>
  </si>
  <si>
    <t>Iliya</t>
  </si>
  <si>
    <t>Ghotbi</t>
  </si>
  <si>
    <t>ghotbiravandi.1905527@studenti.uniroma1.it</t>
  </si>
  <si>
    <t>Nijat</t>
  </si>
  <si>
    <t>Mursali</t>
  </si>
  <si>
    <t>mursali.1919669@studenti.uniroma1.it</t>
  </si>
  <si>
    <t>Group 20</t>
  </si>
  <si>
    <t>Daniele</t>
  </si>
  <si>
    <t>Chiaradia</t>
  </si>
  <si>
    <t>chiaradia.1873647@studenti.uniroma1.it</t>
  </si>
  <si>
    <t>Zoppi</t>
  </si>
  <si>
    <t>zoppi.1636482@studenti.uniroma1.it</t>
  </si>
  <si>
    <t>Virginia</t>
  </si>
  <si>
    <t>Sanfilippo</t>
  </si>
  <si>
    <t>sanfilippo.1652696@studenti.uniroma1.it</t>
  </si>
  <si>
    <t>If you chose "Other" as topic, please specify your topic.</t>
  </si>
  <si>
    <t>Teammates</t>
  </si>
  <si>
    <t>Comments (e.g., people with whom you would like to work with on the topic) ?</t>
  </si>
  <si>
    <t>Giulio Recupito</t>
  </si>
  <si>
    <t>Nicolò Paoletti</t>
  </si>
  <si>
    <t>Lorenzo Mandelli</t>
  </si>
  <si>
    <t>Valerio Ponzi</t>
  </si>
  <si>
    <t>Ionut Motoi, Renzo Cherubino</t>
  </si>
  <si>
    <t>Ionut Motoi, Leonardo Saraceni</t>
  </si>
  <si>
    <t>Leonardo Saraceni, Renzo Cherubino</t>
  </si>
  <si>
    <t>Davide Di Ienno</t>
  </si>
  <si>
    <t>Raffaele Iennaco</t>
  </si>
  <si>
    <t>Graziano Specchi, Francesco Starna, Lorenzo Guercio</t>
  </si>
  <si>
    <t>Graziano Specchi, Kevin Munda, Lorenzo Guercio</t>
  </si>
  <si>
    <t>Francesco Starna, Graziano Specchi, Kevin Munda</t>
  </si>
  <si>
    <t>Lorenzo Guercio, Francesco Starna, Kevin Munda</t>
  </si>
  <si>
    <t>Jeevana Bhagyasri Nagothu</t>
  </si>
  <si>
    <t>Poonam Medasana</t>
  </si>
  <si>
    <t>Christian Marinoni, Simone Tedeschi</t>
  </si>
  <si>
    <t>Sveva Pepe, Christian Marinoni</t>
  </si>
  <si>
    <t>Sveva Pepe, Simone Tedeschi</t>
  </si>
  <si>
    <t>Antonella Angrisani, Luca Lobefaro</t>
  </si>
  <si>
    <t>Antonella Angrisani, Andrea Fanti</t>
  </si>
  <si>
    <t>Andrea Fanti, Luca Lobefaro</t>
  </si>
  <si>
    <t>Simone Rossetti, Daniele Appetito</t>
  </si>
  <si>
    <t>Salvatore Cognetta, Daniele Appetito</t>
  </si>
  <si>
    <t>Simone Rossetti, Salvatore Cognetta</t>
  </si>
  <si>
    <t>Pietro Manganelli Conforti, Irene Bondanza</t>
  </si>
  <si>
    <t>Matteo Emanuele, Pietro Manganelli Conforti</t>
  </si>
  <si>
    <t>Matteo Emanuele, Irene Bondanza</t>
  </si>
  <si>
    <t>Coppa Federica, Cardia Francesca</t>
  </si>
  <si>
    <t>Cardia Francesca, Del Vecchio Andrea</t>
  </si>
  <si>
    <t>Coppa Federica, Del Vecchio Andrea</t>
  </si>
  <si>
    <t>Roberto Aureli, Giulia Castro</t>
  </si>
  <si>
    <t>Gianmarco Fioretti, Giulia Castro</t>
  </si>
  <si>
    <t>Roberto Aureli, Gianmarco Fioretti</t>
  </si>
  <si>
    <t>Desiree Bellan, Francesco Vincelli</t>
  </si>
  <si>
    <t>Edoardo Spinetti, Desiree Bellan</t>
  </si>
  <si>
    <t>Edoardo Spinetti, Francesco Vincelli</t>
  </si>
  <si>
    <t>Martina Valleriani, Pietro Nardelli</t>
  </si>
  <si>
    <t>Gianluca Maselli, Pietro Nardelli</t>
  </si>
  <si>
    <t>Gianluca Maselli, Martina Valleriani</t>
  </si>
  <si>
    <t>Veronica Romano, Emanuele Iacobelli</t>
  </si>
  <si>
    <t>Alessia Carotenuto, Emanuele Iacobelli</t>
  </si>
  <si>
    <t>Veronica Romano, Alessia Carotenuto</t>
  </si>
  <si>
    <t>Claudia Melis Tonti, Lorenzo Papa, Nicolas Zaccaria</t>
  </si>
  <si>
    <t>Roberto Gallotta, Nicolas Zaccaria, Claudia Melis Tonti</t>
  </si>
  <si>
    <t>Lorenzo Papa, Roberto Gallotta, Claudia Melis Tonti</t>
  </si>
  <si>
    <t>Roberto Gallotta, Nicolas Zaccaria, Lorenzo Papa</t>
  </si>
  <si>
    <t>part-time</t>
  </si>
  <si>
    <t>Ahmadreza Fardaei</t>
  </si>
  <si>
    <t>Bamdad Kianmehr</t>
  </si>
  <si>
    <t>Martina Valleriani, Lorenzo Guercio, Pasquale Santaniello, Sveva Pepe</t>
  </si>
  <si>
    <t>Image Authenticator and User Interactive Speech Recognizer security agent on User Interface for demonstration of the training procedure of Deep Reinforcement Learning algorithm on games (e.g., Mountain Car)</t>
  </si>
  <si>
    <t>Iliya Ghotbi, Nijat Mursali</t>
  </si>
  <si>
    <t>Image Authenticator and User Interactive Speech Recognizer security agent on User Interface for a game</t>
  </si>
  <si>
    <t>Mahammad Namazov, Nijat Mursali</t>
  </si>
  <si>
    <t>Image Authenticator and User Interactive Speech Recognizer security agent on User Interface for a game using Reinforcement Learning</t>
  </si>
  <si>
    <t>Iliya Ghotbi, Mahammad Namazov</t>
  </si>
  <si>
    <t>Development of a Robot to perform Home assistance using Computer vision, NLP and Reasoning to take decision Autonomously (more information on the email)</t>
  </si>
  <si>
    <t>Alessia Zoppi, Virginia Sanfilippo</t>
  </si>
  <si>
    <t>Daniele Chiaradia, Virginia Sanfilippo</t>
  </si>
  <si>
    <t>Alessia Zoppi, Daniele Chiaradia</t>
  </si>
  <si>
    <t>If this question concerns any potential instructors, I don't have any preferences. As for project partners, my intention was to pair up with Christian Gianetti, but considering his recent health-related problems that were already disclosed with Prof. De Giacomo, I don't know if that would be possible.</t>
  </si>
  <si>
    <t>Buongiorno, attualmente sono in attesa degli ultimo colloquio con i docenti di riferimento per due dei tre progetti che ho considerato, i quali si terrano nei primi giorni della prossima settimana. In particolare, i docenti di riferimento dei progetti considerati sono Marco Favorito, Alessandro Ronca e Giuseppe Perelli. Come accordatomi dal professor De Giacomo, entro la prossima settimana (appena ricevuti gli ultimi riscontri) sarà mia cura comunicare la scelta del progetto. Infatti, la mia intenzione è di inviare un email sia al docente di riferimento sia al professore. Qualora dovessi utilizzare una procedura differente, attendo vostre istruzioni. Come discusso con il professor De Giacomo durante il ricevimento di Venerdì 8 Aprile, a causa delle mie difficoltà svolgerò il progetto individualmente.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</si>
</sst>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color theme="1"/>
      <name val="Arial"/>
    </font>
    <font>
      <color theme="1"/>
      <name val="Arial"/>
    </font>
    <font>
      <color rgb="FF000000"/>
      <name val="Arial"/>
    </font>
    <font>
      <strike/>
      <color rgb="FF000000"/>
      <name val="Arial"/>
    </font>
    <font>
      <u/>
      <sz val="9.0"/>
      <color rgb="FF000000"/>
      <name val="Helvetica"/>
    </font>
    <font>
      <strike/>
      <color theme="1"/>
      <name val="Arial"/>
    </font>
    <font>
      <u/>
      <color rgb="FF0000FF"/>
      <name val="Arial"/>
    </font>
    <font>
      <color rgb="FFFFFFFF"/>
      <name val="Arial"/>
    </font>
    <font>
      <color rgb="FF000000"/>
      <name val="Roboto"/>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FF"/>
        <bgColor rgb="FF00FFFF"/>
      </patternFill>
    </fill>
    <fill>
      <patternFill patternType="solid">
        <fgColor rgb="FF9900FF"/>
        <bgColor rgb="FF9900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0" xfId="0" applyAlignment="1" applyFill="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0" xfId="0" applyAlignment="1" applyFont="1">
      <alignment horizontal="left" readingOrder="0"/>
    </xf>
    <xf borderId="0" fillId="0" fontId="2" numFmtId="0" xfId="0" applyAlignment="1" applyFont="1">
      <alignment horizontal="left"/>
    </xf>
    <xf borderId="0" fillId="0" fontId="2" numFmtId="0" xfId="0" applyAlignment="1" applyFont="1">
      <alignment readingOrder="0" shrinkToFit="0" wrapText="1"/>
    </xf>
    <xf borderId="0" fillId="3" fontId="3" numFmtId="0" xfId="0" applyAlignment="1" applyFill="1" applyFont="1">
      <alignment horizontal="left" readingOrder="0"/>
    </xf>
    <xf borderId="0" fillId="4" fontId="3" numFmtId="0" xfId="0" applyAlignment="1" applyFill="1" applyFont="1">
      <alignment horizontal="left" readingOrder="0"/>
    </xf>
    <xf borderId="0" fillId="3" fontId="4" numFmtId="0" xfId="0" applyAlignment="1" applyFont="1">
      <alignment horizontal="left" readingOrder="0"/>
    </xf>
    <xf borderId="0" fillId="0" fontId="5" numFmtId="0" xfId="0" applyAlignment="1" applyFont="1">
      <alignment readingOrder="0"/>
    </xf>
    <xf borderId="0" fillId="0" fontId="6" numFmtId="0" xfId="0" applyAlignment="1" applyFont="1">
      <alignment horizontal="left" readingOrder="0"/>
    </xf>
    <xf borderId="0" fillId="0" fontId="7" numFmtId="0" xfId="0" applyAlignment="1" applyFont="1">
      <alignment readingOrder="0" shrinkToFit="0" vertical="bottom" wrapText="0"/>
    </xf>
    <xf borderId="0" fillId="5" fontId="8" numFmtId="0" xfId="0" applyAlignment="1" applyFill="1" applyFont="1">
      <alignment horizontal="left" readingOrder="0"/>
    </xf>
    <xf borderId="0" fillId="3" fontId="9" numFmtId="0" xfId="0" applyAlignment="1" applyFont="1">
      <alignment readingOrder="0"/>
    </xf>
    <xf borderId="0" fillId="0" fontId="3" numFmtId="0" xfId="0" applyAlignment="1" applyFont="1">
      <alignment horizontal="left" readingOrder="0"/>
    </xf>
    <xf borderId="0" fillId="0" fontId="2" numFmtId="0" xfId="0" applyAlignment="1" applyFont="1">
      <alignment vertical="bottom"/>
    </xf>
    <xf borderId="0" fillId="0" fontId="8" numFmtId="0" xfId="0" applyAlignment="1" applyFont="1">
      <alignment readingOrder="0"/>
    </xf>
    <xf borderId="0" fillId="3" fontId="9" numFmtId="0" xfId="0" applyAlignment="1" applyFont="1">
      <alignment readingOrder="0" vertical="center"/>
    </xf>
    <xf borderId="0" fillId="0" fontId="2" numFmtId="0" xfId="0" applyFont="1"/>
    <xf borderId="0" fillId="0" fontId="2" numFmtId="0" xfId="0" applyAlignment="1" applyFont="1">
      <alignment readingOrder="0" shrinkToFit="0" wrapText="0"/>
    </xf>
  </cellXfs>
  <cellStyles count="1">
    <cellStyle xfId="0" name="Normal" builtinId="0"/>
  </cellStyles>
  <dxfs count="12">
    <dxf>
      <font>
        <color rgb="FFFFFFFF"/>
      </font>
      <fill>
        <patternFill patternType="solid">
          <fgColor rgb="FFCC0000"/>
          <bgColor rgb="FFCC0000"/>
        </patternFill>
      </fill>
      <border/>
    </dxf>
    <dxf>
      <font>
        <color rgb="FFFFFFFF"/>
      </font>
      <fill>
        <patternFill patternType="solid">
          <fgColor rgb="FF9900FF"/>
          <bgColor rgb="FF9900FF"/>
        </patternFill>
      </fill>
      <border/>
    </dxf>
    <dxf>
      <font/>
      <fill>
        <patternFill patternType="solid">
          <fgColor rgb="FF00FF00"/>
          <bgColor rgb="FF00FF00"/>
        </patternFill>
      </fill>
      <border/>
    </dxf>
    <dxf>
      <font>
        <color rgb="FFFFFFFF"/>
      </font>
      <fill>
        <patternFill patternType="solid">
          <fgColor rgb="FF3C78D8"/>
          <bgColor rgb="FF3C78D8"/>
        </patternFill>
      </fill>
      <border/>
    </dxf>
    <dxf>
      <font/>
      <fill>
        <patternFill patternType="solid">
          <fgColor rgb="FFA4C2F4"/>
          <bgColor rgb="FFA4C2F4"/>
        </patternFill>
      </fill>
      <border/>
    </dxf>
    <dxf>
      <font/>
      <fill>
        <patternFill patternType="solid">
          <fgColor rgb="FF00FFFF"/>
          <bgColor rgb="FF00FFFF"/>
        </patternFill>
      </fill>
      <border/>
    </dxf>
    <dxf>
      <font/>
      <fill>
        <patternFill patternType="solid">
          <fgColor rgb="FF6AA84F"/>
          <bgColor rgb="FF6AA84F"/>
        </patternFill>
      </fill>
      <border/>
    </dxf>
    <dxf>
      <font/>
      <fill>
        <patternFill patternType="solid">
          <fgColor rgb="FFFFFF00"/>
          <bgColor rgb="FFFFFF00"/>
        </patternFill>
      </fill>
      <border/>
    </dxf>
    <dxf>
      <font/>
      <fill>
        <patternFill patternType="solid">
          <fgColor rgb="FFD9D9D9"/>
          <bgColor rgb="FFD9D9D9"/>
        </patternFill>
      </fill>
      <border/>
    </dxf>
    <dxf>
      <font/>
      <fill>
        <patternFill patternType="solid">
          <fgColor rgb="FFFCE5CD"/>
          <bgColor rgb="FFFCE5CD"/>
        </patternFill>
      </fill>
      <border/>
    </dxf>
    <dxf>
      <font/>
      <fill>
        <patternFill patternType="solid">
          <fgColor rgb="FFFF6D01"/>
          <bgColor rgb="FFFF6D01"/>
        </patternFill>
      </fill>
      <border/>
    </dxf>
    <dxf>
      <font/>
      <fill>
        <patternFill patternType="solid">
          <fgColor theme="8"/>
          <bgColor them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allorob.github.io/ra_project/" TargetMode="External"/><Relationship Id="rId11" Type="http://schemas.openxmlformats.org/officeDocument/2006/relationships/hyperlink" Target="https://bebbo203.github.io/LTL2Action/" TargetMode="External"/><Relationship Id="rId22" Type="http://schemas.openxmlformats.org/officeDocument/2006/relationships/hyperlink" Target="https://drive.google.com/drive/folders/14z-imF5QfrRhFY3paUQ7wWEjdStxWYl5?usp=sharing" TargetMode="External"/><Relationship Id="rId10" Type="http://schemas.openxmlformats.org/officeDocument/2006/relationships/hyperlink" Target="https://github.com/francycar/RA_project" TargetMode="External"/><Relationship Id="rId21" Type="http://schemas.openxmlformats.org/officeDocument/2006/relationships/hyperlink" Target="https://drive.google.com/drive/folders/14z-imF5QfrRhFY3paUQ7wWEjdStxWYl5?usp=sharing" TargetMode="External"/><Relationship Id="rId13" Type="http://schemas.openxmlformats.org/officeDocument/2006/relationships/hyperlink" Target="https://bebbo203.github.io/LTL2Action/" TargetMode="External"/><Relationship Id="rId24" Type="http://schemas.openxmlformats.org/officeDocument/2006/relationships/drawing" Target="../drawings/drawing1.xml"/><Relationship Id="rId12" Type="http://schemas.openxmlformats.org/officeDocument/2006/relationships/hyperlink" Target="https://bebbo203.github.io/LTL2Action/" TargetMode="External"/><Relationship Id="rId23" Type="http://schemas.openxmlformats.org/officeDocument/2006/relationships/hyperlink" Target="https://drive.google.com/drive/folders/14z-imF5QfrRhFY3paUQ7wWEjdStxWYl5?usp=sharing" TargetMode="External"/><Relationship Id="rId1" Type="http://schemas.openxmlformats.org/officeDocument/2006/relationships/hyperlink" Target="https://github.com/pepes97/Regular-Decision-Processes" TargetMode="External"/><Relationship Id="rId2" Type="http://schemas.openxmlformats.org/officeDocument/2006/relationships/hyperlink" Target="https://github.com/pepes97/Regular-Decision-Processes" TargetMode="External"/><Relationship Id="rId3" Type="http://schemas.openxmlformats.org/officeDocument/2006/relationships/hyperlink" Target="https://github.com/pepes97/Regular-Decision-Processes" TargetMode="External"/><Relationship Id="rId4" Type="http://schemas.openxmlformats.org/officeDocument/2006/relationships/hyperlink" Target="https://github.com/pepes97/Regular-Decision-Processes" TargetMode="External"/><Relationship Id="rId9" Type="http://schemas.openxmlformats.org/officeDocument/2006/relationships/hyperlink" Target="https://github.com/francycar/RA_project" TargetMode="External"/><Relationship Id="rId15" Type="http://schemas.openxmlformats.org/officeDocument/2006/relationships/hyperlink" Target="https://github.com/veronika-94/ReasoningAgents21" TargetMode="External"/><Relationship Id="rId14" Type="http://schemas.openxmlformats.org/officeDocument/2006/relationships/hyperlink" Target="https://github.com/veronika-94/ReasoningAgents21" TargetMode="External"/><Relationship Id="rId17" Type="http://schemas.openxmlformats.org/officeDocument/2006/relationships/hyperlink" Target="https://gallorob.github.io/ra_project/" TargetMode="External"/><Relationship Id="rId16" Type="http://schemas.openxmlformats.org/officeDocument/2006/relationships/hyperlink" Target="https://github.com/veronika-94/ReasoningAgents21" TargetMode="External"/><Relationship Id="rId5" Type="http://schemas.openxmlformats.org/officeDocument/2006/relationships/hyperlink" Target="https://github.com/lucalobefaro/reasoning_agent_project.git" TargetMode="External"/><Relationship Id="rId19" Type="http://schemas.openxmlformats.org/officeDocument/2006/relationships/hyperlink" Target="https://gallorob.github.io/ra_project/" TargetMode="External"/><Relationship Id="rId6" Type="http://schemas.openxmlformats.org/officeDocument/2006/relationships/hyperlink" Target="https://github.com/lucalobefaro/reasoning_agent_project.git" TargetMode="External"/><Relationship Id="rId18" Type="http://schemas.openxmlformats.org/officeDocument/2006/relationships/hyperlink" Target="https://gallorob.github.io/ra_project/" TargetMode="External"/><Relationship Id="rId7" Type="http://schemas.openxmlformats.org/officeDocument/2006/relationships/hyperlink" Target="https://github.com/lucalobefaro/reasoning_agent_project.git" TargetMode="External"/><Relationship Id="rId8" Type="http://schemas.openxmlformats.org/officeDocument/2006/relationships/hyperlink" Target="https://github.com/francycar/RA_projec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17.57"/>
    <col customWidth="1" min="2" max="2" width="9.14"/>
    <col customWidth="1" min="3" max="3" width="9.57"/>
    <col customWidth="1" min="4" max="4" width="17.29"/>
    <col customWidth="1" min="5" max="5" width="17.86"/>
    <col customWidth="1" hidden="1" min="6" max="6" width="43.14"/>
    <col customWidth="1" hidden="1" min="7" max="7" width="23.29"/>
    <col customWidth="1" hidden="1" min="8" max="8" width="25.14"/>
    <col customWidth="1" min="9" max="9" width="4.86"/>
    <col customWidth="1" min="10" max="10" width="56.14"/>
    <col customWidth="1" min="11" max="11" width="77.29"/>
    <col customWidth="1" min="12" max="13" width="23.57"/>
    <col customWidth="1" min="14" max="14" width="47.43"/>
    <col customWidth="1" min="15" max="15" width="666.29"/>
    <col customWidth="1" min="16" max="21" width="21.57"/>
  </cols>
  <sheetData>
    <row r="1">
      <c r="A1" s="1" t="s">
        <v>0</v>
      </c>
      <c r="B1" s="2" t="s">
        <v>1</v>
      </c>
      <c r="C1" s="2" t="s">
        <v>2</v>
      </c>
      <c r="D1" s="1" t="s">
        <v>3</v>
      </c>
      <c r="E1" s="1" t="s">
        <v>4</v>
      </c>
      <c r="F1" s="1" t="s">
        <v>5</v>
      </c>
      <c r="G1" s="1" t="s">
        <v>6</v>
      </c>
      <c r="H1" s="1" t="s">
        <v>7</v>
      </c>
      <c r="I1" s="2"/>
      <c r="J1" s="3" t="s">
        <v>8</v>
      </c>
      <c r="K1" s="3" t="s">
        <v>9</v>
      </c>
      <c r="L1" s="1"/>
      <c r="M1" s="1"/>
      <c r="N1" s="2"/>
      <c r="O1" s="1"/>
      <c r="P1" s="1"/>
      <c r="Q1" s="1"/>
      <c r="R1" s="1"/>
      <c r="S1" s="1"/>
      <c r="T1" s="1"/>
      <c r="U1" s="1"/>
    </row>
    <row r="2">
      <c r="K2" s="4" t="s">
        <v>10</v>
      </c>
    </row>
    <row r="3">
      <c r="A3" s="5">
        <v>44311.80133350694</v>
      </c>
      <c r="B3" s="6" t="s">
        <v>11</v>
      </c>
      <c r="C3" s="7" t="str">
        <f>IFERROR(__xludf.DUMMYFUNCTION("REGEXEXTRACT(F3,"".*\.(.*)\@.*"")"),"1904342")</f>
        <v>1904342</v>
      </c>
      <c r="D3" s="4" t="s">
        <v>12</v>
      </c>
      <c r="E3" s="4" t="s">
        <v>13</v>
      </c>
      <c r="F3" s="4" t="s">
        <v>14</v>
      </c>
      <c r="G3" s="4" t="s">
        <v>15</v>
      </c>
      <c r="H3" s="4" t="s">
        <v>16</v>
      </c>
      <c r="I3" s="4"/>
      <c r="J3" s="4" t="s">
        <v>17</v>
      </c>
      <c r="K3" s="4" t="s">
        <v>18</v>
      </c>
      <c r="O3" s="8"/>
    </row>
    <row r="5">
      <c r="A5" s="5">
        <v>44302.545399571754</v>
      </c>
      <c r="B5" s="6" t="s">
        <v>19</v>
      </c>
      <c r="C5" s="7" t="str">
        <f>IFERROR(__xludf.DUMMYFUNCTION("REGEXEXTRACT(F5,"".*\.(.*)\@.*"")"),"1888157")</f>
        <v>1888157</v>
      </c>
      <c r="D5" s="4" t="s">
        <v>20</v>
      </c>
      <c r="E5" s="4" t="s">
        <v>21</v>
      </c>
      <c r="F5" s="4" t="s">
        <v>22</v>
      </c>
      <c r="G5" s="4" t="s">
        <v>16</v>
      </c>
      <c r="H5" s="4" t="s">
        <v>23</v>
      </c>
      <c r="I5" s="4"/>
      <c r="J5" s="4" t="s">
        <v>17</v>
      </c>
      <c r="K5" s="4" t="s">
        <v>24</v>
      </c>
    </row>
    <row r="6">
      <c r="A6" s="5">
        <v>44302.545609374996</v>
      </c>
      <c r="B6" s="6" t="s">
        <v>19</v>
      </c>
      <c r="C6" s="7" t="str">
        <f>IFERROR(__xludf.DUMMYFUNCTION("REGEXEXTRACT(F6,"".*\.(.*)\@.*"")"),"1668320")</f>
        <v>1668320</v>
      </c>
      <c r="D6" s="4" t="s">
        <v>25</v>
      </c>
      <c r="E6" s="4" t="s">
        <v>26</v>
      </c>
      <c r="F6" s="4" t="s">
        <v>27</v>
      </c>
      <c r="G6" s="4" t="s">
        <v>16</v>
      </c>
      <c r="H6" s="4" t="s">
        <v>23</v>
      </c>
      <c r="I6" s="4"/>
      <c r="J6" s="4" t="s">
        <v>17</v>
      </c>
      <c r="K6" s="4" t="s">
        <v>24</v>
      </c>
    </row>
    <row r="7">
      <c r="A7" s="5">
        <v>44307.96507997686</v>
      </c>
      <c r="B7" s="9" t="s">
        <v>19</v>
      </c>
      <c r="C7" s="7" t="str">
        <f>IFERROR(__xludf.DUMMYFUNCTION("REGEXEXTRACT(F7,"".*\.(.*)\@.*"")"),"1760886")</f>
        <v>1760886</v>
      </c>
      <c r="D7" s="4" t="s">
        <v>28</v>
      </c>
      <c r="E7" s="4" t="s">
        <v>29</v>
      </c>
      <c r="F7" s="4" t="s">
        <v>30</v>
      </c>
      <c r="G7" s="4" t="s">
        <v>16</v>
      </c>
      <c r="H7" s="4" t="s">
        <v>23</v>
      </c>
      <c r="I7" s="4"/>
      <c r="J7" s="4" t="s">
        <v>17</v>
      </c>
      <c r="K7" s="4" t="s">
        <v>24</v>
      </c>
    </row>
    <row r="8">
      <c r="A8" s="5">
        <v>44307.96508040509</v>
      </c>
      <c r="B8" s="9" t="s">
        <v>19</v>
      </c>
      <c r="C8" s="7" t="str">
        <f>IFERROR(__xludf.DUMMYFUNCTION("REGEXEXTRACT(F8,"".*\.(.*)\@.*"")"),"1747091")</f>
        <v>1747091</v>
      </c>
      <c r="D8" s="4" t="s">
        <v>31</v>
      </c>
      <c r="E8" s="4" t="s">
        <v>32</v>
      </c>
      <c r="F8" s="4" t="s">
        <v>33</v>
      </c>
      <c r="G8" s="4" t="s">
        <v>16</v>
      </c>
      <c r="H8" s="4" t="s">
        <v>23</v>
      </c>
      <c r="I8" s="4"/>
      <c r="J8" s="4" t="s">
        <v>17</v>
      </c>
      <c r="K8" s="4" t="s">
        <v>24</v>
      </c>
    </row>
    <row r="10">
      <c r="A10" s="5">
        <v>44311.6323202662</v>
      </c>
      <c r="B10" s="9" t="s">
        <v>34</v>
      </c>
      <c r="C10" s="7" t="str">
        <f>IFERROR(__xludf.DUMMYFUNCTION("REGEXEXTRACT(F10,"".*\.(.*)\@.*"")"),"1900870")</f>
        <v>1900870</v>
      </c>
      <c r="D10" s="4" t="s">
        <v>35</v>
      </c>
      <c r="E10" s="4" t="s">
        <v>36</v>
      </c>
      <c r="F10" s="4" t="s">
        <v>37</v>
      </c>
      <c r="G10" s="4" t="s">
        <v>38</v>
      </c>
      <c r="H10" s="4" t="s">
        <v>16</v>
      </c>
      <c r="I10" s="4"/>
      <c r="J10" s="4" t="s">
        <v>17</v>
      </c>
      <c r="K10" s="4" t="s">
        <v>39</v>
      </c>
      <c r="O10" s="8"/>
    </row>
    <row r="11">
      <c r="A11" s="5">
        <v>44297.70759813658</v>
      </c>
      <c r="B11" s="9" t="s">
        <v>34</v>
      </c>
      <c r="C11" s="7" t="str">
        <f>IFERROR(__xludf.DUMMYFUNCTION("REGEXEXTRACT(F11,"".*\.(.*)\@.*"")"),"1920088")</f>
        <v>1920088</v>
      </c>
      <c r="D11" s="4" t="s">
        <v>40</v>
      </c>
      <c r="E11" s="4" t="s">
        <v>41</v>
      </c>
      <c r="F11" s="4" t="s">
        <v>42</v>
      </c>
      <c r="G11" s="4" t="s">
        <v>16</v>
      </c>
      <c r="H11" s="4" t="s">
        <v>38</v>
      </c>
      <c r="I11" s="4"/>
      <c r="J11" s="4" t="s">
        <v>17</v>
      </c>
      <c r="K11" s="4" t="s">
        <v>39</v>
      </c>
    </row>
    <row r="12">
      <c r="A12" s="5">
        <v>44297.711061967595</v>
      </c>
      <c r="B12" s="9" t="s">
        <v>34</v>
      </c>
      <c r="C12" s="7" t="str">
        <f>IFERROR(__xludf.DUMMYFUNCTION("REGEXEXTRACT(F12,"".*\.(.*)\@.*"")"),"1764113")</f>
        <v>1764113</v>
      </c>
      <c r="D12" s="4" t="s">
        <v>43</v>
      </c>
      <c r="E12" s="4" t="s">
        <v>44</v>
      </c>
      <c r="F12" s="4" t="s">
        <v>45</v>
      </c>
      <c r="G12" s="4" t="s">
        <v>16</v>
      </c>
      <c r="H12" s="4" t="s">
        <v>38</v>
      </c>
      <c r="I12" s="4"/>
      <c r="J12" s="4" t="s">
        <v>17</v>
      </c>
      <c r="K12" s="4" t="s">
        <v>39</v>
      </c>
    </row>
    <row r="13">
      <c r="A13" s="5">
        <v>44297.711304895834</v>
      </c>
      <c r="B13" s="9" t="s">
        <v>34</v>
      </c>
      <c r="C13" s="7" t="str">
        <f>IFERROR(__xludf.DUMMYFUNCTION("REGEXEXTRACT(F13,"".*\.(.*)\@.*"")"),"1892355")</f>
        <v>1892355</v>
      </c>
      <c r="D13" s="4" t="s">
        <v>46</v>
      </c>
      <c r="E13" s="4" t="s">
        <v>47</v>
      </c>
      <c r="F13" s="4" t="s">
        <v>48</v>
      </c>
      <c r="G13" s="4" t="s">
        <v>16</v>
      </c>
      <c r="H13" s="4" t="s">
        <v>38</v>
      </c>
      <c r="I13" s="4"/>
      <c r="J13" s="4" t="s">
        <v>17</v>
      </c>
      <c r="K13" s="4" t="s">
        <v>39</v>
      </c>
    </row>
    <row r="14">
      <c r="A14" s="5"/>
      <c r="B14" s="7"/>
      <c r="C14" s="7"/>
      <c r="D14" s="4"/>
      <c r="E14" s="4"/>
      <c r="F14" s="4"/>
      <c r="G14" s="4"/>
      <c r="H14" s="4"/>
      <c r="I14" s="4"/>
      <c r="J14" s="4"/>
      <c r="K14" s="4"/>
    </row>
    <row r="15">
      <c r="A15" s="5">
        <v>44308.810463449074</v>
      </c>
      <c r="B15" s="9" t="s">
        <v>49</v>
      </c>
      <c r="C15" s="7" t="str">
        <f>IFERROR(__xludf.DUMMYFUNCTION("REGEXEXTRACT(F15,"".*\.(.*)\@.*"")"),"1898700")</f>
        <v>1898700</v>
      </c>
      <c r="D15" s="4" t="s">
        <v>50</v>
      </c>
      <c r="E15" s="4" t="s">
        <v>51</v>
      </c>
      <c r="F15" s="4" t="s">
        <v>52</v>
      </c>
      <c r="G15" s="4" t="s">
        <v>16</v>
      </c>
      <c r="H15" s="4" t="s">
        <v>38</v>
      </c>
      <c r="I15" s="4"/>
      <c r="J15" s="4" t="s">
        <v>17</v>
      </c>
      <c r="K15" s="4" t="s">
        <v>53</v>
      </c>
    </row>
    <row r="16">
      <c r="A16" s="5">
        <v>44308.810632037035</v>
      </c>
      <c r="B16" s="9" t="s">
        <v>49</v>
      </c>
      <c r="C16" s="7" t="str">
        <f>IFERROR(__xludf.DUMMYFUNCTION("REGEXEXTRACT(F16,"".*\.(.*)\@.*"")"),"1691101")</f>
        <v>1691101</v>
      </c>
      <c r="D16" s="4" t="s">
        <v>54</v>
      </c>
      <c r="E16" s="4" t="s">
        <v>55</v>
      </c>
      <c r="F16" s="4" t="s">
        <v>56</v>
      </c>
      <c r="G16" s="4" t="s">
        <v>16</v>
      </c>
      <c r="H16" s="4" t="s">
        <v>38</v>
      </c>
      <c r="I16" s="4"/>
      <c r="J16" s="4" t="s">
        <v>17</v>
      </c>
      <c r="K16" s="4" t="s">
        <v>53</v>
      </c>
    </row>
    <row r="17">
      <c r="A17" s="5">
        <v>44295.69995450231</v>
      </c>
      <c r="B17" s="9" t="s">
        <v>49</v>
      </c>
      <c r="C17" s="7" t="str">
        <f>IFERROR(__xludf.DUMMYFUNCTION("REGEXEXTRACT(F17,"".*\.(.*)\@.*"")"),"1874750")</f>
        <v>1874750</v>
      </c>
      <c r="D17" s="4" t="s">
        <v>57</v>
      </c>
      <c r="E17" s="4" t="s">
        <v>58</v>
      </c>
      <c r="F17" s="4" t="s">
        <v>59</v>
      </c>
      <c r="G17" s="4" t="s">
        <v>38</v>
      </c>
      <c r="H17" s="4" t="s">
        <v>16</v>
      </c>
      <c r="I17" s="4"/>
      <c r="J17" s="4" t="s">
        <v>17</v>
      </c>
      <c r="K17" s="4" t="s">
        <v>53</v>
      </c>
    </row>
    <row r="18">
      <c r="A18" s="5">
        <v>44295.69996471065</v>
      </c>
      <c r="B18" s="9" t="s">
        <v>49</v>
      </c>
      <c r="C18" s="7" t="str">
        <f>IFERROR(__xludf.DUMMYFUNCTION("REGEXEXTRACT(F18,"".*\.(.*)\@.*"")"),"1847507")</f>
        <v>1847507</v>
      </c>
      <c r="D18" s="4" t="s">
        <v>60</v>
      </c>
      <c r="E18" s="4" t="s">
        <v>61</v>
      </c>
      <c r="F18" s="4" t="s">
        <v>62</v>
      </c>
      <c r="G18" s="4" t="s">
        <v>38</v>
      </c>
      <c r="H18" s="4" t="s">
        <v>16</v>
      </c>
      <c r="I18" s="4"/>
      <c r="J18" s="4" t="s">
        <v>17</v>
      </c>
      <c r="K18" s="4" t="s">
        <v>53</v>
      </c>
    </row>
    <row r="19">
      <c r="A19" s="5"/>
      <c r="B19" s="7"/>
      <c r="C19" s="7"/>
      <c r="D19" s="4"/>
      <c r="E19" s="4"/>
      <c r="F19" s="4"/>
      <c r="G19" s="4"/>
      <c r="H19" s="4"/>
      <c r="I19" s="4"/>
      <c r="J19" s="4"/>
      <c r="K19" s="4"/>
    </row>
    <row r="20">
      <c r="A20" s="5">
        <v>44308.99942033565</v>
      </c>
      <c r="B20" s="6" t="s">
        <v>63</v>
      </c>
      <c r="C20" s="7" t="str">
        <f>IFERROR(__xludf.DUMMYFUNCTION("REGEXEXTRACT(F20,"".*\.(.*)\@.*"")"),"1905663")</f>
        <v>1905663</v>
      </c>
      <c r="D20" s="4" t="s">
        <v>64</v>
      </c>
      <c r="E20" s="4" t="s">
        <v>65</v>
      </c>
      <c r="F20" s="4" t="s">
        <v>66</v>
      </c>
      <c r="G20" s="4" t="s">
        <v>16</v>
      </c>
      <c r="H20" s="4" t="s">
        <v>67</v>
      </c>
      <c r="I20" s="4"/>
      <c r="J20" s="4" t="s">
        <v>68</v>
      </c>
      <c r="K20" s="4" t="s">
        <v>69</v>
      </c>
    </row>
    <row r="21">
      <c r="A21" s="5">
        <v>44309.00024115741</v>
      </c>
      <c r="B21" s="9" t="s">
        <v>63</v>
      </c>
      <c r="C21" s="7" t="str">
        <f>IFERROR(__xludf.DUMMYFUNCTION("REGEXEXTRACT(F21,"".*\.(.*)\@.*"")"),"1613660")</f>
        <v>1613660</v>
      </c>
      <c r="D21" s="4" t="s">
        <v>70</v>
      </c>
      <c r="E21" s="4" t="s">
        <v>71</v>
      </c>
      <c r="F21" s="4" t="s">
        <v>72</v>
      </c>
      <c r="G21" s="4" t="s">
        <v>16</v>
      </c>
      <c r="H21" s="4" t="s">
        <v>67</v>
      </c>
      <c r="I21" s="4"/>
      <c r="J21" s="4" t="s">
        <v>68</v>
      </c>
      <c r="K21" s="4" t="s">
        <v>69</v>
      </c>
    </row>
    <row r="22">
      <c r="A22" s="5">
        <v>44309.002531921295</v>
      </c>
      <c r="B22" s="9" t="s">
        <v>63</v>
      </c>
      <c r="C22" s="7" t="str">
        <f>IFERROR(__xludf.DUMMYFUNCTION("REGEXEXTRACT(F22,"".*\.(.*)\@.*"")"),"1913660")</f>
        <v>1913660</v>
      </c>
      <c r="D22" s="4" t="s">
        <v>31</v>
      </c>
      <c r="E22" s="4" t="s">
        <v>73</v>
      </c>
      <c r="F22" s="4" t="s">
        <v>74</v>
      </c>
      <c r="G22" s="4" t="s">
        <v>16</v>
      </c>
      <c r="H22" s="4" t="s">
        <v>67</v>
      </c>
      <c r="I22" s="4"/>
      <c r="J22" s="10" t="s">
        <v>68</v>
      </c>
      <c r="K22" s="4" t="s">
        <v>69</v>
      </c>
    </row>
    <row r="23">
      <c r="A23" s="5">
        <v>44309.00290327547</v>
      </c>
      <c r="B23" s="9" t="s">
        <v>63</v>
      </c>
      <c r="C23" s="7" t="str">
        <f>IFERROR(__xludf.DUMMYFUNCTION("REGEXEXTRACT(F23,"".*\.(.*)\@.*"")"),"1620431")</f>
        <v>1620431</v>
      </c>
      <c r="D23" s="4" t="s">
        <v>75</v>
      </c>
      <c r="E23" s="4" t="s">
        <v>76</v>
      </c>
      <c r="F23" s="4" t="s">
        <v>77</v>
      </c>
      <c r="G23" s="4" t="s">
        <v>16</v>
      </c>
      <c r="H23" s="4" t="s">
        <v>67</v>
      </c>
      <c r="I23" s="4"/>
      <c r="J23" s="10" t="s">
        <v>68</v>
      </c>
      <c r="K23" s="4" t="s">
        <v>69</v>
      </c>
    </row>
    <row r="24">
      <c r="A24" s="5"/>
      <c r="B24" s="7"/>
      <c r="C24" s="7"/>
      <c r="D24" s="4"/>
      <c r="E24" s="4"/>
      <c r="F24" s="4"/>
      <c r="G24" s="4"/>
      <c r="H24" s="4"/>
      <c r="I24" s="4"/>
      <c r="J24" s="4"/>
      <c r="K24" s="4"/>
    </row>
    <row r="25">
      <c r="A25" s="5">
        <v>44308.93821605324</v>
      </c>
      <c r="B25" s="11" t="s">
        <v>78</v>
      </c>
      <c r="C25" s="7" t="str">
        <f>IFERROR(__xludf.DUMMYFUNCTION("REGEXEXTRACT(F25,"".*\.(.*)\@.*"")"),"1916415")</f>
        <v>1916415</v>
      </c>
      <c r="D25" s="4" t="s">
        <v>79</v>
      </c>
      <c r="E25" s="4" t="s">
        <v>80</v>
      </c>
      <c r="F25" s="4" t="s">
        <v>81</v>
      </c>
      <c r="G25" s="4" t="s">
        <v>16</v>
      </c>
      <c r="H25" s="4" t="s">
        <v>67</v>
      </c>
      <c r="I25" s="4"/>
      <c r="J25" s="10" t="s">
        <v>68</v>
      </c>
      <c r="K25" s="4" t="s">
        <v>82</v>
      </c>
      <c r="L25" s="4" t="s">
        <v>83</v>
      </c>
      <c r="M25" s="12" t="s">
        <v>84</v>
      </c>
    </row>
    <row r="26">
      <c r="A26" s="5">
        <v>44295.84591615741</v>
      </c>
      <c r="B26" s="11" t="s">
        <v>78</v>
      </c>
      <c r="C26" s="7" t="str">
        <f>IFERROR(__xludf.DUMMYFUNCTION("REGEXEXTRACT(F26,"".*\.(.*)\@.*"")"),"1743997")</f>
        <v>1743997</v>
      </c>
      <c r="D26" s="4" t="s">
        <v>85</v>
      </c>
      <c r="E26" s="4" t="s">
        <v>86</v>
      </c>
      <c r="F26" s="4" t="s">
        <v>87</v>
      </c>
      <c r="G26" s="4" t="s">
        <v>38</v>
      </c>
      <c r="H26" s="4" t="s">
        <v>67</v>
      </c>
      <c r="I26" s="4"/>
      <c r="J26" s="10" t="s">
        <v>68</v>
      </c>
      <c r="K26" s="4" t="s">
        <v>82</v>
      </c>
      <c r="L26" s="9" t="s">
        <v>83</v>
      </c>
      <c r="M26" s="12" t="s">
        <v>84</v>
      </c>
    </row>
    <row r="27">
      <c r="A27" s="5">
        <v>44295.84670905092</v>
      </c>
      <c r="B27" s="11" t="s">
        <v>78</v>
      </c>
      <c r="C27" s="7" t="str">
        <f>IFERROR(__xludf.DUMMYFUNCTION("REGEXEXTRACT(F27,"".*\.(.*)\@.*"")"),"1762897")</f>
        <v>1762897</v>
      </c>
      <c r="D27" s="4" t="s">
        <v>88</v>
      </c>
      <c r="E27" s="4" t="s">
        <v>89</v>
      </c>
      <c r="F27" s="4" t="s">
        <v>90</v>
      </c>
      <c r="G27" s="4" t="s">
        <v>38</v>
      </c>
      <c r="H27" s="4" t="s">
        <v>67</v>
      </c>
      <c r="I27" s="4"/>
      <c r="J27" s="10" t="s">
        <v>68</v>
      </c>
      <c r="K27" s="4" t="s">
        <v>82</v>
      </c>
      <c r="L27" s="9" t="s">
        <v>83</v>
      </c>
      <c r="M27" s="12" t="s">
        <v>84</v>
      </c>
    </row>
    <row r="28">
      <c r="A28" s="5">
        <v>44295.84671773148</v>
      </c>
      <c r="B28" s="11" t="s">
        <v>78</v>
      </c>
      <c r="C28" s="7" t="str">
        <f>IFERROR(__xludf.DUMMYFUNCTION("REGEXEXTRACT(F28,"".*\.(.*)\@.*"")"),"1745754")</f>
        <v>1745754</v>
      </c>
      <c r="D28" s="4" t="s">
        <v>12</v>
      </c>
      <c r="E28" s="4" t="s">
        <v>91</v>
      </c>
      <c r="F28" s="4" t="s">
        <v>92</v>
      </c>
      <c r="G28" s="4" t="s">
        <v>38</v>
      </c>
      <c r="H28" s="4" t="s">
        <v>67</v>
      </c>
      <c r="I28" s="4"/>
      <c r="J28" s="10" t="s">
        <v>68</v>
      </c>
      <c r="K28" s="4" t="s">
        <v>82</v>
      </c>
      <c r="L28" s="9" t="s">
        <v>83</v>
      </c>
      <c r="M28" s="12" t="s">
        <v>84</v>
      </c>
    </row>
    <row r="30">
      <c r="A30" s="5">
        <v>44307.43327253472</v>
      </c>
      <c r="B30" s="13" t="s">
        <v>93</v>
      </c>
      <c r="C30" s="7" t="str">
        <f>IFERROR(__xludf.DUMMYFUNCTION("REGEXEXTRACT(F30,"".*\.(.*)\@.*"")"),"1650746")</f>
        <v>1650746</v>
      </c>
      <c r="D30" s="4" t="s">
        <v>94</v>
      </c>
      <c r="E30" s="4" t="s">
        <v>95</v>
      </c>
      <c r="F30" s="4" t="s">
        <v>96</v>
      </c>
      <c r="G30" s="4" t="s">
        <v>38</v>
      </c>
      <c r="H30" s="4" t="s">
        <v>67</v>
      </c>
      <c r="I30" s="4"/>
      <c r="J30" s="4" t="s">
        <v>97</v>
      </c>
      <c r="K30" s="4"/>
      <c r="L30" s="9" t="s">
        <v>98</v>
      </c>
      <c r="M30" s="14" t="s">
        <v>99</v>
      </c>
    </row>
    <row r="31">
      <c r="A31" s="5">
        <v>44307.43330143519</v>
      </c>
      <c r="B31" s="13" t="s">
        <v>93</v>
      </c>
      <c r="C31" s="7" t="str">
        <f>IFERROR(__xludf.DUMMYFUNCTION("REGEXEXTRACT(F31,"".*\.(.*)\@.*"")"),"1890195")</f>
        <v>1890195</v>
      </c>
      <c r="D31" s="4" t="s">
        <v>100</v>
      </c>
      <c r="E31" s="4" t="s">
        <v>101</v>
      </c>
      <c r="F31" s="4" t="s">
        <v>102</v>
      </c>
      <c r="G31" s="4" t="s">
        <v>38</v>
      </c>
      <c r="H31" s="4" t="s">
        <v>67</v>
      </c>
      <c r="I31" s="4"/>
      <c r="J31" s="15" t="s">
        <v>97</v>
      </c>
      <c r="K31" s="4"/>
      <c r="L31" s="9" t="s">
        <v>98</v>
      </c>
      <c r="M31" s="14" t="s">
        <v>99</v>
      </c>
    </row>
    <row r="32">
      <c r="A32" s="5">
        <v>44307.43360909722</v>
      </c>
      <c r="B32" s="13" t="s">
        <v>93</v>
      </c>
      <c r="C32" s="7" t="str">
        <f>IFERROR(__xludf.DUMMYFUNCTION("REGEXEXTRACT(F32,"".*\.(.*)\@.*"")"),"1703081")</f>
        <v>1703081</v>
      </c>
      <c r="D32" s="4" t="s">
        <v>103</v>
      </c>
      <c r="E32" s="4" t="s">
        <v>104</v>
      </c>
      <c r="F32" s="4" t="s">
        <v>105</v>
      </c>
      <c r="G32" s="4" t="s">
        <v>38</v>
      </c>
      <c r="H32" s="4" t="s">
        <v>67</v>
      </c>
      <c r="I32" s="4"/>
      <c r="J32" s="15" t="s">
        <v>97</v>
      </c>
      <c r="K32" s="4"/>
      <c r="L32" s="9" t="s">
        <v>98</v>
      </c>
      <c r="M32" s="14" t="s">
        <v>99</v>
      </c>
    </row>
    <row r="34">
      <c r="A34" s="5">
        <v>44308.561658969906</v>
      </c>
      <c r="B34" s="9" t="s">
        <v>106</v>
      </c>
      <c r="C34" s="7" t="str">
        <f>IFERROR(__xludf.DUMMYFUNCTION("REGEXEXTRACT(F34,"".*\.(.*)\@.*"")"),"1874383")</f>
        <v>1874383</v>
      </c>
      <c r="D34" s="4" t="s">
        <v>107</v>
      </c>
      <c r="E34" s="4" t="s">
        <v>108</v>
      </c>
      <c r="F34" s="4" t="s">
        <v>109</v>
      </c>
      <c r="G34" s="4" t="s">
        <v>38</v>
      </c>
      <c r="H34" s="4" t="s">
        <v>16</v>
      </c>
      <c r="I34" s="4"/>
      <c r="J34" s="15" t="s">
        <v>97</v>
      </c>
      <c r="K34" s="4"/>
    </row>
    <row r="35">
      <c r="A35" s="5">
        <v>44308.561830300925</v>
      </c>
      <c r="B35" s="9" t="s">
        <v>106</v>
      </c>
      <c r="C35" s="7" t="str">
        <f>IFERROR(__xludf.DUMMYFUNCTION("REGEXEXTRACT(F35,"".*\.(.*)\@.*"")"),"1900592")</f>
        <v>1900592</v>
      </c>
      <c r="D35" s="4" t="s">
        <v>88</v>
      </c>
      <c r="E35" s="4" t="s">
        <v>110</v>
      </c>
      <c r="F35" s="4" t="s">
        <v>111</v>
      </c>
      <c r="G35" s="4" t="s">
        <v>38</v>
      </c>
      <c r="H35" s="4" t="s">
        <v>16</v>
      </c>
      <c r="I35" s="4"/>
      <c r="J35" s="15" t="s">
        <v>97</v>
      </c>
      <c r="K35" s="4"/>
    </row>
    <row r="36">
      <c r="A36" s="5">
        <v>44308.57118792824</v>
      </c>
      <c r="B36" s="9" t="s">
        <v>106</v>
      </c>
      <c r="C36" s="7" t="str">
        <f>IFERROR(__xludf.DUMMYFUNCTION("REGEXEXTRACT(F36,"".*\.(.*)\@.*"")"),"1916560")</f>
        <v>1916560</v>
      </c>
      <c r="D36" s="4" t="s">
        <v>112</v>
      </c>
      <c r="E36" s="4" t="s">
        <v>113</v>
      </c>
      <c r="F36" s="4" t="s">
        <v>114</v>
      </c>
      <c r="G36" s="4" t="s">
        <v>38</v>
      </c>
      <c r="H36" s="4" t="s">
        <v>16</v>
      </c>
      <c r="I36" s="4"/>
      <c r="J36" s="15" t="s">
        <v>97</v>
      </c>
      <c r="K36" s="4"/>
    </row>
    <row r="38">
      <c r="A38" s="5">
        <v>44313.60276179398</v>
      </c>
      <c r="B38" s="9" t="s">
        <v>115</v>
      </c>
      <c r="C38" s="7" t="str">
        <f>IFERROR(__xludf.DUMMYFUNCTION("REGEXEXTRACT(F38,"".*\.(.*)\@.*"")"),"1912588")</f>
        <v>1912588</v>
      </c>
      <c r="D38" s="4" t="s">
        <v>116</v>
      </c>
      <c r="E38" s="4" t="s">
        <v>117</v>
      </c>
      <c r="F38" s="4" t="s">
        <v>118</v>
      </c>
      <c r="G38" s="4" t="s">
        <v>38</v>
      </c>
      <c r="H38" s="4" t="s">
        <v>16</v>
      </c>
      <c r="I38" s="4"/>
      <c r="J38" s="15" t="s">
        <v>97</v>
      </c>
      <c r="K38" s="4"/>
    </row>
    <row r="39">
      <c r="A39" s="5">
        <v>44313.60294134259</v>
      </c>
      <c r="B39" s="9" t="s">
        <v>115</v>
      </c>
      <c r="C39" s="7" t="str">
        <f>IFERROR(__xludf.DUMMYFUNCTION("REGEXEXTRACT(F39,"".*\.(.*)\@.*"")"),"1747677")</f>
        <v>1747677</v>
      </c>
      <c r="D39" s="4" t="s">
        <v>119</v>
      </c>
      <c r="E39" s="4" t="s">
        <v>120</v>
      </c>
      <c r="F39" s="4" t="s">
        <v>121</v>
      </c>
      <c r="G39" s="4" t="s">
        <v>38</v>
      </c>
      <c r="H39" s="4" t="s">
        <v>16</v>
      </c>
      <c r="I39" s="4"/>
      <c r="J39" s="15" t="s">
        <v>97</v>
      </c>
      <c r="K39" s="4"/>
    </row>
    <row r="40">
      <c r="A40" s="5">
        <v>44313.60382690972</v>
      </c>
      <c r="B40" s="9" t="s">
        <v>115</v>
      </c>
      <c r="C40" s="7" t="str">
        <f>IFERROR(__xludf.DUMMYFUNCTION("REGEXEXTRACT(F40,"".*\.(.*)\@.*"")"),"1754825")</f>
        <v>1754825</v>
      </c>
      <c r="D40" s="4" t="s">
        <v>122</v>
      </c>
      <c r="E40" s="4" t="s">
        <v>123</v>
      </c>
      <c r="F40" s="4" t="s">
        <v>124</v>
      </c>
      <c r="G40" s="4" t="s">
        <v>38</v>
      </c>
      <c r="H40" s="4" t="s">
        <v>16</v>
      </c>
      <c r="I40" s="4"/>
      <c r="J40" s="15" t="s">
        <v>97</v>
      </c>
      <c r="K40" s="4"/>
    </row>
    <row r="42">
      <c r="A42" s="5">
        <v>44307.46827482639</v>
      </c>
      <c r="B42" s="11" t="s">
        <v>125</v>
      </c>
      <c r="C42" s="7" t="str">
        <f>IFERROR(__xludf.DUMMYFUNCTION("REGEXEXTRACT(F42,"".*\.(.*)\@.*"")"),"1749574")</f>
        <v>1749574</v>
      </c>
      <c r="D42" s="4" t="s">
        <v>94</v>
      </c>
      <c r="E42" s="4" t="s">
        <v>126</v>
      </c>
      <c r="F42" s="4" t="s">
        <v>127</v>
      </c>
      <c r="G42" s="16" t="s">
        <v>38</v>
      </c>
      <c r="H42" s="4" t="s">
        <v>16</v>
      </c>
      <c r="I42" s="4"/>
      <c r="J42" s="15" t="s">
        <v>97</v>
      </c>
      <c r="K42" s="4"/>
      <c r="L42" s="9" t="s">
        <v>98</v>
      </c>
      <c r="M42" s="14" t="s">
        <v>128</v>
      </c>
    </row>
    <row r="43">
      <c r="A43" s="5">
        <v>44307.46870445602</v>
      </c>
      <c r="B43" s="11" t="s">
        <v>125</v>
      </c>
      <c r="C43" s="7" t="str">
        <f>IFERROR(__xludf.DUMMYFUNCTION("REGEXEXTRACT(F43,"".*\.(.*)\@.*"")"),"1749614")</f>
        <v>1749614</v>
      </c>
      <c r="D43" s="4" t="s">
        <v>129</v>
      </c>
      <c r="E43" s="4" t="s">
        <v>130</v>
      </c>
      <c r="F43" s="4" t="s">
        <v>131</v>
      </c>
      <c r="G43" s="16" t="s">
        <v>38</v>
      </c>
      <c r="H43" s="4" t="s">
        <v>16</v>
      </c>
      <c r="I43" s="4"/>
      <c r="J43" s="15" t="s">
        <v>97</v>
      </c>
      <c r="K43" s="4"/>
      <c r="L43" s="9" t="s">
        <v>98</v>
      </c>
      <c r="M43" s="14" t="s">
        <v>128</v>
      </c>
    </row>
    <row r="44">
      <c r="A44" s="5">
        <v>44307.46884405093</v>
      </c>
      <c r="B44" s="11" t="s">
        <v>125</v>
      </c>
      <c r="C44" s="7" t="str">
        <f>IFERROR(__xludf.DUMMYFUNCTION("REGEXEXTRACT(F44,"".*\.(.*)\@.*"")"),"1759331")</f>
        <v>1759331</v>
      </c>
      <c r="D44" s="4" t="s">
        <v>132</v>
      </c>
      <c r="E44" s="4" t="s">
        <v>133</v>
      </c>
      <c r="F44" s="4" t="s">
        <v>134</v>
      </c>
      <c r="G44" s="16" t="s">
        <v>38</v>
      </c>
      <c r="H44" s="4" t="s">
        <v>16</v>
      </c>
      <c r="I44" s="4"/>
      <c r="J44" s="15" t="s">
        <v>97</v>
      </c>
      <c r="K44" s="4"/>
      <c r="L44" s="9" t="s">
        <v>98</v>
      </c>
      <c r="M44" s="14" t="s">
        <v>128</v>
      </c>
    </row>
    <row r="46">
      <c r="A46" s="5">
        <v>44294.50814802083</v>
      </c>
      <c r="B46" s="6" t="s">
        <v>135</v>
      </c>
      <c r="C46" s="7" t="str">
        <f>IFERROR(__xludf.DUMMYFUNCTION("REGEXEXTRACT(F46,"".*\.(.*)\@.*"")"),"1923585")</f>
        <v>1923585</v>
      </c>
      <c r="D46" s="4" t="s">
        <v>136</v>
      </c>
      <c r="E46" s="4" t="s">
        <v>137</v>
      </c>
      <c r="F46" s="4" t="s">
        <v>138</v>
      </c>
      <c r="G46" s="4" t="s">
        <v>23</v>
      </c>
      <c r="H46" s="4" t="s">
        <v>139</v>
      </c>
      <c r="I46" s="4"/>
      <c r="J46" s="4" t="s">
        <v>140</v>
      </c>
      <c r="K46" s="4" t="s">
        <v>141</v>
      </c>
    </row>
    <row r="47">
      <c r="A47" s="5">
        <v>44295.57931819445</v>
      </c>
      <c r="B47" s="6" t="s">
        <v>135</v>
      </c>
      <c r="C47" s="7" t="str">
        <f>IFERROR(__xludf.DUMMYFUNCTION("REGEXEXTRACT(F47,"".*\.(.*)\@.*"")"),"1920855")</f>
        <v>1920855</v>
      </c>
      <c r="D47" s="4" t="s">
        <v>142</v>
      </c>
      <c r="E47" s="4" t="s">
        <v>143</v>
      </c>
      <c r="F47" s="4" t="s">
        <v>144</v>
      </c>
      <c r="G47" s="4" t="s">
        <v>23</v>
      </c>
      <c r="H47" s="4" t="s">
        <v>145</v>
      </c>
      <c r="I47" s="4"/>
      <c r="J47" s="4" t="s">
        <v>140</v>
      </c>
      <c r="K47" s="4" t="s">
        <v>141</v>
      </c>
    </row>
    <row r="48">
      <c r="A48" s="5">
        <v>44303.77890765046</v>
      </c>
      <c r="B48" s="6" t="s">
        <v>135</v>
      </c>
      <c r="C48" s="7" t="str">
        <f>IFERROR(__xludf.DUMMYFUNCTION("REGEXEXTRACT(F48,"".*\.(.*)\@.*"")"),"1653885")</f>
        <v>1653885</v>
      </c>
      <c r="D48" s="4" t="s">
        <v>117</v>
      </c>
      <c r="E48" s="4" t="s">
        <v>146</v>
      </c>
      <c r="F48" s="4" t="s">
        <v>147</v>
      </c>
      <c r="G48" s="4" t="s">
        <v>23</v>
      </c>
      <c r="H48" s="4" t="s">
        <v>38</v>
      </c>
      <c r="I48" s="4"/>
      <c r="J48" s="4" t="s">
        <v>140</v>
      </c>
      <c r="K48" s="4" t="s">
        <v>141</v>
      </c>
    </row>
    <row r="50">
      <c r="A50" s="5">
        <v>44307.500368078705</v>
      </c>
      <c r="B50" s="13" t="s">
        <v>148</v>
      </c>
      <c r="C50" s="7" t="str">
        <f>IFERROR(__xludf.DUMMYFUNCTION("REGEXEXTRACT(F50,"".*\.(.*)\@.*"")"),"1762135")</f>
        <v>1762135</v>
      </c>
      <c r="D50" s="4" t="s">
        <v>149</v>
      </c>
      <c r="E50" s="4" t="s">
        <v>150</v>
      </c>
      <c r="F50" s="4" t="s">
        <v>151</v>
      </c>
      <c r="G50" s="4" t="s">
        <v>23</v>
      </c>
      <c r="H50" s="4" t="s">
        <v>38</v>
      </c>
      <c r="I50" s="4"/>
      <c r="J50" s="4" t="s">
        <v>140</v>
      </c>
      <c r="K50" s="4" t="s">
        <v>152</v>
      </c>
      <c r="L50" s="9" t="s">
        <v>98</v>
      </c>
      <c r="M50" s="14" t="s">
        <v>153</v>
      </c>
    </row>
    <row r="51">
      <c r="A51" s="5">
        <v>44307.50067685185</v>
      </c>
      <c r="B51" s="11" t="s">
        <v>148</v>
      </c>
      <c r="C51" s="7" t="str">
        <f>IFERROR(__xludf.DUMMYFUNCTION("REGEXEXTRACT(F51,"".*\.(.*)\@.*"")"),"1757131")</f>
        <v>1757131</v>
      </c>
      <c r="D51" s="4" t="s">
        <v>154</v>
      </c>
      <c r="E51" s="4" t="s">
        <v>155</v>
      </c>
      <c r="F51" s="4" t="s">
        <v>156</v>
      </c>
      <c r="G51" s="4" t="s">
        <v>23</v>
      </c>
      <c r="H51" s="4" t="s">
        <v>38</v>
      </c>
      <c r="I51" s="4"/>
      <c r="J51" s="4" t="s">
        <v>140</v>
      </c>
      <c r="K51" s="17" t="s">
        <v>152</v>
      </c>
      <c r="L51" s="9" t="s">
        <v>98</v>
      </c>
      <c r="M51" s="14" t="s">
        <v>153</v>
      </c>
    </row>
    <row r="52">
      <c r="A52" s="5">
        <v>44307.50122684028</v>
      </c>
      <c r="B52" s="11" t="s">
        <v>148</v>
      </c>
      <c r="C52" s="7" t="str">
        <f>IFERROR(__xludf.DUMMYFUNCTION("REGEXEXTRACT(F52,"".*\.(.*)\@.*"")"),"1742813")</f>
        <v>1742813</v>
      </c>
      <c r="D52" s="4" t="s">
        <v>157</v>
      </c>
      <c r="E52" s="4" t="s">
        <v>158</v>
      </c>
      <c r="F52" s="4" t="s">
        <v>159</v>
      </c>
      <c r="G52" s="4" t="s">
        <v>23</v>
      </c>
      <c r="H52" s="4" t="s">
        <v>38</v>
      </c>
      <c r="I52" s="4"/>
      <c r="J52" s="4" t="s">
        <v>140</v>
      </c>
      <c r="K52" s="17" t="s">
        <v>152</v>
      </c>
      <c r="L52" s="9" t="s">
        <v>98</v>
      </c>
      <c r="M52" s="14" t="s">
        <v>153</v>
      </c>
    </row>
    <row r="54">
      <c r="A54" s="5">
        <v>44313.394298240746</v>
      </c>
      <c r="B54" s="9" t="s">
        <v>160</v>
      </c>
      <c r="C54" s="7" t="str">
        <f>IFERROR(__xludf.DUMMYFUNCTION("REGEXEXTRACT(F54,"".*\.(.*)\@.*"")"),"1758549")</f>
        <v>1758549</v>
      </c>
      <c r="D54" s="4" t="s">
        <v>161</v>
      </c>
      <c r="E54" s="4" t="s">
        <v>162</v>
      </c>
      <c r="F54" s="4" t="s">
        <v>163</v>
      </c>
      <c r="G54" s="4" t="s">
        <v>23</v>
      </c>
      <c r="H54" s="4" t="s">
        <v>16</v>
      </c>
      <c r="I54" s="4"/>
      <c r="J54" s="4" t="s">
        <v>140</v>
      </c>
      <c r="K54" s="4" t="s">
        <v>164</v>
      </c>
    </row>
    <row r="55">
      <c r="A55" s="5">
        <v>44313.39879900463</v>
      </c>
      <c r="B55" s="9" t="s">
        <v>160</v>
      </c>
      <c r="C55" s="7" t="str">
        <f>IFERROR(__xludf.DUMMYFUNCTION("REGEXEXTRACT(F55,"".*\.(.*)\@.*"")"),"1727959")</f>
        <v>1727959</v>
      </c>
      <c r="D55" s="4" t="s">
        <v>70</v>
      </c>
      <c r="E55" s="4" t="s">
        <v>165</v>
      </c>
      <c r="F55" s="4" t="s">
        <v>166</v>
      </c>
      <c r="G55" s="4" t="s">
        <v>23</v>
      </c>
      <c r="H55" s="4" t="s">
        <v>16</v>
      </c>
      <c r="I55" s="4"/>
      <c r="J55" s="4" t="s">
        <v>140</v>
      </c>
      <c r="K55" s="4" t="s">
        <v>164</v>
      </c>
    </row>
    <row r="56">
      <c r="A56" s="5">
        <v>44313.4675169213</v>
      </c>
      <c r="B56" s="9" t="s">
        <v>160</v>
      </c>
      <c r="C56" s="7" t="str">
        <f>IFERROR(__xludf.DUMMYFUNCTION("REGEXEXTRACT(F56,"".*\.(.*)\@.*"")"),"1863043")</f>
        <v>1863043</v>
      </c>
      <c r="D56" s="4" t="s">
        <v>167</v>
      </c>
      <c r="E56" s="4" t="s">
        <v>168</v>
      </c>
      <c r="F56" s="4" t="s">
        <v>169</v>
      </c>
      <c r="G56" s="4" t="s">
        <v>23</v>
      </c>
      <c r="H56" s="4" t="s">
        <v>16</v>
      </c>
      <c r="I56" s="4"/>
      <c r="J56" s="4" t="s">
        <v>140</v>
      </c>
      <c r="K56" s="4" t="s">
        <v>170</v>
      </c>
    </row>
    <row r="57">
      <c r="A57" s="5"/>
      <c r="B57" s="9" t="s">
        <v>160</v>
      </c>
      <c r="C57" s="6">
        <v>1888955.0</v>
      </c>
      <c r="D57" s="18" t="s">
        <v>171</v>
      </c>
      <c r="E57" s="18" t="s">
        <v>172</v>
      </c>
      <c r="F57" s="4"/>
      <c r="G57" s="4"/>
      <c r="H57" s="4"/>
      <c r="I57" s="4"/>
      <c r="J57" s="4" t="s">
        <v>140</v>
      </c>
      <c r="K57" s="4" t="s">
        <v>170</v>
      </c>
    </row>
    <row r="58">
      <c r="A58" s="5"/>
      <c r="B58" s="7"/>
      <c r="C58" s="7"/>
      <c r="D58" s="4"/>
      <c r="E58" s="4"/>
      <c r="F58" s="4"/>
      <c r="G58" s="4"/>
      <c r="H58" s="4"/>
      <c r="I58" s="4"/>
      <c r="J58" s="4"/>
      <c r="K58" s="4"/>
    </row>
    <row r="59">
      <c r="A59" s="5">
        <v>44296.64944028935</v>
      </c>
      <c r="B59" s="6" t="s">
        <v>173</v>
      </c>
      <c r="C59" s="7" t="str">
        <f>IFERROR(__xludf.DUMMYFUNCTION("REGEXEXTRACT(F59,"".*\.(.*)\@.*"")"),"1892187")</f>
        <v>1892187</v>
      </c>
      <c r="D59" s="4" t="s">
        <v>174</v>
      </c>
      <c r="E59" s="4" t="s">
        <v>175</v>
      </c>
      <c r="F59" s="4" t="s">
        <v>176</v>
      </c>
      <c r="G59" s="19" t="s">
        <v>177</v>
      </c>
      <c r="H59" s="4" t="s">
        <v>16</v>
      </c>
      <c r="I59" s="16"/>
      <c r="J59" s="16" t="s">
        <v>178</v>
      </c>
      <c r="K59" s="16"/>
    </row>
    <row r="60">
      <c r="A60" s="5">
        <v>44296.649467372685</v>
      </c>
      <c r="B60" s="9" t="s">
        <v>173</v>
      </c>
      <c r="C60" s="7" t="str">
        <f>IFERROR(__xludf.DUMMYFUNCTION("REGEXEXTRACT(F60,"".*\.(.*)\@.*"")"),"1709963")</f>
        <v>1709963</v>
      </c>
      <c r="D60" s="4" t="s">
        <v>179</v>
      </c>
      <c r="E60" s="4" t="s">
        <v>180</v>
      </c>
      <c r="F60" s="4" t="s">
        <v>181</v>
      </c>
      <c r="G60" s="19" t="s">
        <v>177</v>
      </c>
      <c r="H60" s="4" t="s">
        <v>16</v>
      </c>
      <c r="I60" s="16"/>
      <c r="J60" s="16" t="s">
        <v>178</v>
      </c>
      <c r="K60" s="16"/>
    </row>
    <row r="61">
      <c r="A61" s="5">
        <v>44296.64981054398</v>
      </c>
      <c r="B61" s="9" t="s">
        <v>173</v>
      </c>
      <c r="C61" s="7" t="str">
        <f>IFERROR(__xludf.DUMMYFUNCTION("REGEXEXTRACT(F61,"".*\.(.*)\@.*"")"),"1546380")</f>
        <v>1546380</v>
      </c>
      <c r="D61" s="4" t="s">
        <v>122</v>
      </c>
      <c r="E61" s="4" t="s">
        <v>182</v>
      </c>
      <c r="F61" s="4" t="s">
        <v>183</v>
      </c>
      <c r="G61" s="19" t="s">
        <v>177</v>
      </c>
      <c r="H61" s="4" t="s">
        <v>16</v>
      </c>
      <c r="I61" s="16"/>
      <c r="J61" s="16" t="s">
        <v>178</v>
      </c>
      <c r="K61" s="16"/>
    </row>
    <row r="62">
      <c r="A62" s="5"/>
      <c r="B62" s="7"/>
      <c r="C62" s="7"/>
      <c r="D62" s="4"/>
      <c r="E62" s="4"/>
      <c r="F62" s="4"/>
      <c r="G62" s="4"/>
      <c r="H62" s="4"/>
      <c r="I62" s="4"/>
      <c r="J62" s="4"/>
      <c r="K62" s="16"/>
    </row>
    <row r="63">
      <c r="A63" s="5">
        <v>44307.924310497685</v>
      </c>
      <c r="B63" s="11" t="s">
        <v>184</v>
      </c>
      <c r="C63" s="7" t="str">
        <f>IFERROR(__xludf.DUMMYFUNCTION("REGEXEXTRACT(F63,"".*\.(.*)\@.*"")"),"1764400")</f>
        <v>1764400</v>
      </c>
      <c r="D63" s="4" t="s">
        <v>185</v>
      </c>
      <c r="E63" s="4" t="s">
        <v>186</v>
      </c>
      <c r="F63" s="4" t="s">
        <v>187</v>
      </c>
      <c r="G63" s="19" t="s">
        <v>177</v>
      </c>
      <c r="H63" s="4" t="s">
        <v>38</v>
      </c>
      <c r="I63" s="16"/>
      <c r="J63" s="16" t="s">
        <v>178</v>
      </c>
      <c r="K63" s="16"/>
      <c r="L63" s="9" t="s">
        <v>98</v>
      </c>
      <c r="M63" s="14" t="s">
        <v>188</v>
      </c>
    </row>
    <row r="64">
      <c r="A64" s="5">
        <v>44307.954978877315</v>
      </c>
      <c r="B64" s="11" t="s">
        <v>184</v>
      </c>
      <c r="C64" s="7" t="str">
        <f>IFERROR(__xludf.DUMMYFUNCTION("REGEXEXTRACT(F64,"".*\.(.*)\@.*"")"),"1580844")</f>
        <v>1580844</v>
      </c>
      <c r="D64" s="4" t="s">
        <v>189</v>
      </c>
      <c r="E64" s="4" t="s">
        <v>190</v>
      </c>
      <c r="F64" s="4" t="s">
        <v>191</v>
      </c>
      <c r="G64" s="19" t="s">
        <v>177</v>
      </c>
      <c r="H64" s="4" t="s">
        <v>38</v>
      </c>
      <c r="I64" s="16"/>
      <c r="J64" s="16" t="s">
        <v>178</v>
      </c>
      <c r="K64" s="16"/>
      <c r="L64" s="9" t="s">
        <v>98</v>
      </c>
      <c r="M64" s="14" t="s">
        <v>188</v>
      </c>
    </row>
    <row r="65">
      <c r="A65" s="5">
        <v>44307.95613348379</v>
      </c>
      <c r="B65" s="11" t="s">
        <v>184</v>
      </c>
      <c r="C65" s="7" t="str">
        <f>IFERROR(__xludf.DUMMYFUNCTION("REGEXEXTRACT(F65,"".*\.(.*)\@.*"")"),"1657799")</f>
        <v>1657799</v>
      </c>
      <c r="D65" s="4" t="s">
        <v>117</v>
      </c>
      <c r="E65" s="4" t="s">
        <v>192</v>
      </c>
      <c r="F65" s="4" t="s">
        <v>193</v>
      </c>
      <c r="G65" s="19" t="s">
        <v>177</v>
      </c>
      <c r="H65" s="4" t="s">
        <v>38</v>
      </c>
      <c r="I65" s="16"/>
      <c r="J65" s="16" t="s">
        <v>178</v>
      </c>
      <c r="K65" s="16"/>
      <c r="L65" s="9" t="s">
        <v>98</v>
      </c>
      <c r="M65" s="14" t="s">
        <v>188</v>
      </c>
    </row>
    <row r="66">
      <c r="A66" s="5"/>
      <c r="B66" s="7"/>
      <c r="C66" s="7"/>
      <c r="D66" s="4"/>
      <c r="E66" s="4"/>
      <c r="F66" s="4"/>
      <c r="G66" s="4"/>
      <c r="H66" s="4"/>
      <c r="I66" s="4"/>
      <c r="J66" s="4"/>
      <c r="K66" s="16"/>
    </row>
    <row r="67">
      <c r="A67" s="5">
        <v>44296.643990717595</v>
      </c>
      <c r="B67" s="11" t="s">
        <v>194</v>
      </c>
      <c r="C67" s="7" t="str">
        <f>IFERROR(__xludf.DUMMYFUNCTION("REGEXEXTRACT(F67,"".*\.(.*)\@.*"")"),"1890251")</f>
        <v>1890251</v>
      </c>
      <c r="D67" s="4" t="s">
        <v>154</v>
      </c>
      <c r="E67" s="4" t="s">
        <v>195</v>
      </c>
      <c r="F67" s="4" t="s">
        <v>196</v>
      </c>
      <c r="G67" s="4" t="s">
        <v>145</v>
      </c>
      <c r="H67" s="4" t="s">
        <v>38</v>
      </c>
      <c r="I67" s="4"/>
      <c r="J67" s="4" t="s">
        <v>197</v>
      </c>
      <c r="K67" s="20" t="s">
        <v>198</v>
      </c>
      <c r="L67" s="9" t="s">
        <v>98</v>
      </c>
      <c r="M67" s="14" t="s">
        <v>199</v>
      </c>
    </row>
    <row r="68">
      <c r="A68" s="5">
        <v>44297.55003543981</v>
      </c>
      <c r="B68" s="11" t="s">
        <v>194</v>
      </c>
      <c r="C68" s="7" t="str">
        <f>IFERROR(__xludf.DUMMYFUNCTION("REGEXEXTRACT(F68,"".*\.(.*)\@.*"")"),"1699806")</f>
        <v>1699806</v>
      </c>
      <c r="D68" s="4" t="s">
        <v>31</v>
      </c>
      <c r="E68" s="4" t="s">
        <v>200</v>
      </c>
      <c r="F68" s="4" t="s">
        <v>201</v>
      </c>
      <c r="G68" s="4" t="s">
        <v>145</v>
      </c>
      <c r="H68" s="4" t="s">
        <v>38</v>
      </c>
      <c r="I68" s="4"/>
      <c r="J68" s="4" t="s">
        <v>197</v>
      </c>
      <c r="L68" s="9" t="s">
        <v>98</v>
      </c>
      <c r="M68" s="14" t="s">
        <v>199</v>
      </c>
    </row>
    <row r="69">
      <c r="A69" s="5">
        <v>44303.56223134259</v>
      </c>
      <c r="B69" s="11" t="s">
        <v>194</v>
      </c>
      <c r="C69" s="7" t="str">
        <f>IFERROR(__xludf.DUMMYFUNCTION("REGEXEXTRACT(F69,"".*\.(.*)\@.*"")"),"1904366")</f>
        <v>1904366</v>
      </c>
      <c r="D69" s="4" t="s">
        <v>202</v>
      </c>
      <c r="E69" s="4" t="s">
        <v>203</v>
      </c>
      <c r="F69" s="4" t="s">
        <v>204</v>
      </c>
      <c r="G69" s="4" t="s">
        <v>145</v>
      </c>
      <c r="H69" s="4" t="s">
        <v>38</v>
      </c>
      <c r="I69" s="4"/>
      <c r="J69" s="4" t="s">
        <v>197</v>
      </c>
      <c r="L69" s="9" t="s">
        <v>98</v>
      </c>
      <c r="M69" s="14" t="s">
        <v>199</v>
      </c>
    </row>
    <row r="70">
      <c r="A70" s="5">
        <v>44303.61612975695</v>
      </c>
      <c r="B70" s="11" t="s">
        <v>194</v>
      </c>
      <c r="C70" s="7" t="str">
        <f>IFERROR(__xludf.DUMMYFUNCTION("REGEXEXTRACT(F70,"".*\.(.*)\@.*"")"),"1888489")</f>
        <v>1888489</v>
      </c>
      <c r="D70" s="4" t="s">
        <v>205</v>
      </c>
      <c r="E70" s="4" t="s">
        <v>206</v>
      </c>
      <c r="F70" s="4" t="s">
        <v>207</v>
      </c>
      <c r="G70" s="4" t="s">
        <v>145</v>
      </c>
      <c r="H70" s="4" t="s">
        <v>38</v>
      </c>
      <c r="I70" s="4"/>
      <c r="J70" s="4" t="s">
        <v>197</v>
      </c>
      <c r="L70" s="9" t="s">
        <v>98</v>
      </c>
      <c r="M70" s="14" t="s">
        <v>199</v>
      </c>
    </row>
    <row r="71">
      <c r="A71" s="5"/>
      <c r="B71" s="7"/>
      <c r="C71" s="7"/>
      <c r="D71" s="4"/>
      <c r="E71" s="4"/>
      <c r="F71" s="4"/>
      <c r="G71" s="4"/>
      <c r="H71" s="4"/>
      <c r="I71" s="4"/>
      <c r="J71" s="4"/>
      <c r="K71" s="16"/>
    </row>
    <row r="72">
      <c r="A72" s="5"/>
      <c r="B72" s="9" t="s">
        <v>208</v>
      </c>
      <c r="C72" s="6">
        <v>356761.0</v>
      </c>
      <c r="D72" s="4" t="s">
        <v>209</v>
      </c>
      <c r="E72" s="4" t="s">
        <v>210</v>
      </c>
      <c r="F72" s="4" t="s">
        <v>211</v>
      </c>
      <c r="G72" s="4" t="s">
        <v>145</v>
      </c>
      <c r="H72" s="4" t="s">
        <v>212</v>
      </c>
      <c r="I72" s="4"/>
      <c r="J72" s="4" t="s">
        <v>213</v>
      </c>
      <c r="K72" s="16" t="s">
        <v>214</v>
      </c>
    </row>
    <row r="73">
      <c r="A73" s="5"/>
      <c r="B73" s="7"/>
      <c r="C73" s="7"/>
      <c r="D73" s="4"/>
      <c r="E73" s="4"/>
      <c r="F73" s="21"/>
      <c r="G73" s="4"/>
      <c r="H73" s="4"/>
      <c r="I73" s="4"/>
      <c r="J73" s="4"/>
      <c r="K73" s="4"/>
    </row>
    <row r="74">
      <c r="A74" s="5">
        <v>44294.54880640046</v>
      </c>
      <c r="B74" s="9" t="s">
        <v>215</v>
      </c>
      <c r="C74" s="7" t="str">
        <f>IFERROR(__xludf.DUMMYFUNCTION("REGEXEXTRACT(F74,"".*\.(.*)\@.*"")"),"1888996")</f>
        <v>1888996</v>
      </c>
      <c r="D74" s="4" t="s">
        <v>216</v>
      </c>
      <c r="E74" s="4" t="s">
        <v>217</v>
      </c>
      <c r="F74" s="4" t="s">
        <v>218</v>
      </c>
      <c r="G74" s="4" t="s">
        <v>16</v>
      </c>
      <c r="H74" s="4" t="s">
        <v>212</v>
      </c>
      <c r="I74" s="16"/>
      <c r="J74" s="16" t="s">
        <v>219</v>
      </c>
      <c r="K74" s="16" t="s">
        <v>220</v>
      </c>
      <c r="L74" s="4"/>
      <c r="M74" s="4" t="s">
        <v>221</v>
      </c>
    </row>
    <row r="75">
      <c r="A75" s="5">
        <v>44308.84896335648</v>
      </c>
      <c r="B75" s="9" t="s">
        <v>215</v>
      </c>
      <c r="C75" s="7" t="str">
        <f>IFERROR(__xludf.DUMMYFUNCTION("REGEXEXTRACT(F75,"".*\.(.*)\@.*"")"),"1611757")</f>
        <v>1611757</v>
      </c>
      <c r="D75" s="4" t="s">
        <v>31</v>
      </c>
      <c r="E75" s="4" t="s">
        <v>222</v>
      </c>
      <c r="F75" s="4" t="s">
        <v>223</v>
      </c>
      <c r="G75" s="4" t="s">
        <v>212</v>
      </c>
      <c r="H75" s="4" t="s">
        <v>16</v>
      </c>
      <c r="I75" s="16"/>
      <c r="J75" s="16" t="s">
        <v>219</v>
      </c>
      <c r="K75" s="16" t="s">
        <v>220</v>
      </c>
    </row>
    <row r="76">
      <c r="A76" s="5">
        <v>44308.899695949076</v>
      </c>
      <c r="B76" s="9" t="s">
        <v>215</v>
      </c>
      <c r="C76" s="7" t="str">
        <f>IFERROR(__xludf.DUMMYFUNCTION("REGEXEXTRACT(F76,"".*\.(.*)\@.*"")"),"1918176")</f>
        <v>1918176</v>
      </c>
      <c r="D76" s="4" t="s">
        <v>224</v>
      </c>
      <c r="E76" s="4" t="s">
        <v>225</v>
      </c>
      <c r="F76" s="4" t="s">
        <v>226</v>
      </c>
      <c r="G76" s="4" t="s">
        <v>212</v>
      </c>
      <c r="H76" s="4" t="s">
        <v>67</v>
      </c>
      <c r="I76" s="16"/>
      <c r="J76" s="16" t="s">
        <v>219</v>
      </c>
      <c r="K76" s="16" t="s">
        <v>220</v>
      </c>
    </row>
    <row r="77">
      <c r="A77" s="5">
        <v>44308.89969634259</v>
      </c>
      <c r="B77" s="9" t="s">
        <v>215</v>
      </c>
      <c r="C77" s="7" t="str">
        <f>IFERROR(__xludf.DUMMYFUNCTION("REGEXEXTRACT(F77,"".*\.(.*)\@.*"")"),"1905981")</f>
        <v>1905981</v>
      </c>
      <c r="D77" s="4" t="s">
        <v>227</v>
      </c>
      <c r="E77" s="4" t="s">
        <v>228</v>
      </c>
      <c r="F77" s="4" t="s">
        <v>229</v>
      </c>
      <c r="G77" s="4" t="s">
        <v>212</v>
      </c>
      <c r="H77" s="4" t="s">
        <v>67</v>
      </c>
      <c r="I77" s="16"/>
      <c r="J77" s="16" t="s">
        <v>219</v>
      </c>
      <c r="K77" s="16" t="s">
        <v>220</v>
      </c>
    </row>
    <row r="78">
      <c r="A78" s="5"/>
      <c r="B78" s="7"/>
      <c r="C78" s="7"/>
      <c r="D78" s="4"/>
      <c r="E78" s="4"/>
      <c r="F78" s="4"/>
      <c r="G78" s="4"/>
      <c r="H78" s="4"/>
      <c r="I78" s="4"/>
      <c r="J78" s="4"/>
      <c r="K78" s="4"/>
    </row>
    <row r="79">
      <c r="A79" s="5">
        <v>44304.48392796297</v>
      </c>
      <c r="B79" s="9" t="s">
        <v>230</v>
      </c>
      <c r="C79" s="7" t="str">
        <f>IFERROR(__xludf.DUMMYFUNCTION("REGEXEXTRACT(F79,"".*\.(.*)\@.*"")"),"1714214")</f>
        <v>1714214</v>
      </c>
      <c r="D79" s="4" t="s">
        <v>231</v>
      </c>
      <c r="E79" s="4" t="s">
        <v>232</v>
      </c>
      <c r="F79" s="4" t="s">
        <v>233</v>
      </c>
      <c r="G79" s="4" t="s">
        <v>234</v>
      </c>
      <c r="H79" s="4" t="s">
        <v>235</v>
      </c>
      <c r="I79" s="4"/>
      <c r="J79" s="4" t="s">
        <v>236</v>
      </c>
      <c r="K79" s="4" t="s">
        <v>237</v>
      </c>
    </row>
    <row r="80">
      <c r="A80" s="5"/>
      <c r="B80" s="9" t="s">
        <v>230</v>
      </c>
      <c r="C80" s="7" t="str">
        <f>IFERROR(__xludf.DUMMYFUNCTION("REGEXEXTRACT(F80,"".*\.(.*)\@.*"")"),"1823193")</f>
        <v>1823193</v>
      </c>
      <c r="D80" s="4" t="s">
        <v>238</v>
      </c>
      <c r="E80" s="4" t="s">
        <v>239</v>
      </c>
      <c r="F80" s="4" t="s">
        <v>240</v>
      </c>
      <c r="G80" s="16" t="s">
        <v>235</v>
      </c>
      <c r="H80" s="16" t="s">
        <v>16</v>
      </c>
      <c r="I80" s="4"/>
      <c r="J80" s="4" t="s">
        <v>236</v>
      </c>
      <c r="K80" s="4" t="s">
        <v>237</v>
      </c>
    </row>
    <row r="81">
      <c r="A81" s="5"/>
      <c r="B81" s="9" t="s">
        <v>230</v>
      </c>
      <c r="C81" s="7" t="str">
        <f>IFERROR(__xludf.DUMMYFUNCTION("REGEXEXTRACT(F81,"".*\.(.*)\@.*"")"),"1755568")</f>
        <v>1755568</v>
      </c>
      <c r="D81" s="4" t="s">
        <v>117</v>
      </c>
      <c r="E81" s="4" t="s">
        <v>241</v>
      </c>
      <c r="F81" s="4" t="s">
        <v>242</v>
      </c>
      <c r="G81" s="16" t="s">
        <v>235</v>
      </c>
      <c r="H81" s="4" t="s">
        <v>67</v>
      </c>
      <c r="I81" s="4"/>
      <c r="J81" s="4" t="s">
        <v>236</v>
      </c>
      <c r="K81" s="4" t="s">
        <v>237</v>
      </c>
    </row>
    <row r="82">
      <c r="A82" s="5">
        <v>44313.384758182874</v>
      </c>
      <c r="B82" s="9" t="s">
        <v>230</v>
      </c>
      <c r="C82" s="7" t="str">
        <f>IFERROR(__xludf.DUMMYFUNCTION("REGEXEXTRACT(F82,"".*\.(.*)\@.*"")"),"1922184")</f>
        <v>1922184</v>
      </c>
      <c r="D82" s="4" t="s">
        <v>243</v>
      </c>
      <c r="E82" s="4" t="s">
        <v>244</v>
      </c>
      <c r="F82" s="4" t="s">
        <v>245</v>
      </c>
      <c r="G82" s="4" t="s">
        <v>16</v>
      </c>
      <c r="H82" s="4" t="s">
        <v>235</v>
      </c>
      <c r="I82" s="4"/>
      <c r="J82" s="4" t="s">
        <v>236</v>
      </c>
      <c r="K82" s="4" t="s">
        <v>237</v>
      </c>
    </row>
    <row r="83">
      <c r="A83" s="5"/>
      <c r="B83" s="7"/>
      <c r="C83" s="7"/>
      <c r="D83" s="4"/>
      <c r="E83" s="4"/>
      <c r="F83" s="21"/>
      <c r="G83" s="4"/>
      <c r="H83" s="4"/>
      <c r="I83" s="4"/>
      <c r="J83" s="4"/>
      <c r="K83" s="4"/>
    </row>
    <row r="84">
      <c r="A84" s="5">
        <v>44308.73658253472</v>
      </c>
      <c r="B84" s="11" t="s">
        <v>246</v>
      </c>
      <c r="C84" s="7" t="str">
        <f>IFERROR(__xludf.DUMMYFUNCTION("REGEXEXTRACT(F84,"".*\.(.*)\@.*"")"),"1904736")</f>
        <v>1904736</v>
      </c>
      <c r="D84" s="4" t="s">
        <v>247</v>
      </c>
      <c r="E84" s="4" t="s">
        <v>248</v>
      </c>
      <c r="F84" s="4" t="s">
        <v>249</v>
      </c>
      <c r="G84" s="4" t="s">
        <v>15</v>
      </c>
      <c r="H84" s="4" t="s">
        <v>15</v>
      </c>
      <c r="I84" s="4"/>
      <c r="J84" s="4" t="s">
        <v>250</v>
      </c>
      <c r="K84" s="4"/>
      <c r="L84" s="4" t="s">
        <v>98</v>
      </c>
      <c r="M84" s="14" t="s">
        <v>251</v>
      </c>
    </row>
    <row r="85">
      <c r="A85" s="5">
        <v>44304.7719134375</v>
      </c>
      <c r="B85" s="11" t="s">
        <v>246</v>
      </c>
      <c r="C85" s="7" t="str">
        <f>IFERROR(__xludf.DUMMYFUNCTION("REGEXEXTRACT(F85,"".*\.(.*)\@.*"")"),"1905527")</f>
        <v>1905527</v>
      </c>
      <c r="D85" s="4" t="s">
        <v>252</v>
      </c>
      <c r="E85" s="4" t="s">
        <v>253</v>
      </c>
      <c r="F85" s="4" t="s">
        <v>254</v>
      </c>
      <c r="G85" s="4" t="s">
        <v>15</v>
      </c>
      <c r="H85" s="4" t="s">
        <v>15</v>
      </c>
      <c r="I85" s="4"/>
      <c r="J85" s="4" t="s">
        <v>250</v>
      </c>
      <c r="K85" s="4"/>
      <c r="L85" s="9" t="s">
        <v>98</v>
      </c>
      <c r="M85" s="14" t="s">
        <v>251</v>
      </c>
    </row>
    <row r="86">
      <c r="A86" s="5">
        <v>44305.56344052083</v>
      </c>
      <c r="B86" s="11" t="s">
        <v>246</v>
      </c>
      <c r="C86" s="7" t="str">
        <f>IFERROR(__xludf.DUMMYFUNCTION("REGEXEXTRACT(F86,"".*\.(.*)\@.*"")"),"1919669")</f>
        <v>1919669</v>
      </c>
      <c r="D86" s="4" t="s">
        <v>255</v>
      </c>
      <c r="E86" s="4" t="s">
        <v>256</v>
      </c>
      <c r="F86" s="4" t="s">
        <v>257</v>
      </c>
      <c r="G86" s="4" t="s">
        <v>15</v>
      </c>
      <c r="H86" s="4" t="s">
        <v>15</v>
      </c>
      <c r="I86" s="4"/>
      <c r="J86" s="4" t="s">
        <v>250</v>
      </c>
      <c r="K86" s="4"/>
      <c r="L86" s="9" t="s">
        <v>98</v>
      </c>
      <c r="M86" s="14" t="s">
        <v>251</v>
      </c>
    </row>
    <row r="87">
      <c r="A87" s="5"/>
      <c r="B87" s="7"/>
      <c r="C87" s="7"/>
      <c r="D87" s="4"/>
      <c r="E87" s="4"/>
      <c r="F87" s="4"/>
      <c r="G87" s="4"/>
      <c r="H87" s="4"/>
      <c r="I87" s="4"/>
      <c r="J87" s="4"/>
    </row>
    <row r="88">
      <c r="A88" s="5">
        <v>44305.687643240744</v>
      </c>
      <c r="B88" s="9" t="s">
        <v>258</v>
      </c>
      <c r="C88" s="7" t="str">
        <f>IFERROR(__xludf.DUMMYFUNCTION("REGEXEXTRACT(F88,"".*\.(.*)\@.*"")"),"1873647")</f>
        <v>1873647</v>
      </c>
      <c r="D88" s="4" t="s">
        <v>259</v>
      </c>
      <c r="E88" s="4" t="s">
        <v>260</v>
      </c>
      <c r="F88" s="4" t="s">
        <v>261</v>
      </c>
      <c r="G88" s="4" t="s">
        <v>15</v>
      </c>
      <c r="H88" s="4" t="s">
        <v>15</v>
      </c>
      <c r="I88" s="4"/>
      <c r="J88" s="4" t="s">
        <v>250</v>
      </c>
      <c r="K88" s="4"/>
    </row>
    <row r="89">
      <c r="A89" s="5">
        <v>44305.75913607639</v>
      </c>
      <c r="B89" s="9" t="s">
        <v>258</v>
      </c>
      <c r="C89" s="7" t="str">
        <f>IFERROR(__xludf.DUMMYFUNCTION("REGEXEXTRACT(F89,"".*\.(.*)\@.*"")"),"1636482")</f>
        <v>1636482</v>
      </c>
      <c r="D89" s="4" t="s">
        <v>185</v>
      </c>
      <c r="E89" s="4" t="s">
        <v>262</v>
      </c>
      <c r="F89" s="4" t="s">
        <v>263</v>
      </c>
      <c r="G89" s="4" t="s">
        <v>15</v>
      </c>
      <c r="H89" s="4" t="s">
        <v>15</v>
      </c>
      <c r="I89" s="4"/>
      <c r="J89" s="4" t="s">
        <v>250</v>
      </c>
      <c r="K89" s="4"/>
    </row>
    <row r="90">
      <c r="A90" s="5">
        <v>44306.46055769676</v>
      </c>
      <c r="B90" s="9" t="s">
        <v>258</v>
      </c>
      <c r="C90" s="7" t="str">
        <f>IFERROR(__xludf.DUMMYFUNCTION("REGEXEXTRACT(F90,"".*\.(.*)\@.*"")"),"1652696")</f>
        <v>1652696</v>
      </c>
      <c r="D90" s="4" t="s">
        <v>264</v>
      </c>
      <c r="E90" s="4" t="s">
        <v>265</v>
      </c>
      <c r="F90" s="4" t="s">
        <v>266</v>
      </c>
      <c r="G90" s="4" t="s">
        <v>15</v>
      </c>
      <c r="H90" s="4" t="s">
        <v>15</v>
      </c>
      <c r="I90" s="4"/>
      <c r="J90" s="4" t="s">
        <v>250</v>
      </c>
      <c r="K90" s="4"/>
    </row>
  </sheetData>
  <mergeCells count="1">
    <mergeCell ref="K67:K70"/>
  </mergeCells>
  <conditionalFormatting sqref="G1:J92 K1:K49 M50:M52 K53:K92 G95:K189">
    <cfRule type="containsText" dxfId="0" priority="1" operator="containsText" text="Games on Graphs">
      <formula>NOT(ISERROR(SEARCH(("Games on Graphs"),(G1))))</formula>
    </cfRule>
  </conditionalFormatting>
  <conditionalFormatting sqref="G1:J92 K1:K49 M50:M52 K53:K92 G95:K189">
    <cfRule type="containsText" dxfId="1" priority="2" operator="containsText" text="Policy Networks for Non-Markovian Deep RL">
      <formula>NOT(ISERROR(SEARCH(("Policy Networks for Non-Markovian Deep RL"),(G1))))</formula>
    </cfRule>
  </conditionalFormatting>
  <conditionalFormatting sqref="G1:J92 K1:K49 M50:M52 K53:K92 G95:K189">
    <cfRule type="containsText" dxfId="2" priority="3" operator="containsText" text="MDPs with LTLf goals + Restraining Bolt">
      <formula>NOT(ISERROR(SEARCH(("MDPs with LTLf goals + Restraining Bolt"),(G1))))</formula>
    </cfRule>
  </conditionalFormatting>
  <conditionalFormatting sqref="G1:J92 K1:K49 M50:M52 K53:K92 G95:K189">
    <cfRule type="containsText" dxfId="3" priority="4" operator="containsText" text="LTLf-based Traced Alignment">
      <formula>NOT(ISERROR(SEARCH(("LTLf-based Traced Alignment"),(G1))))</formula>
    </cfRule>
  </conditionalFormatting>
  <conditionalFormatting sqref="G1:J92 K1:K49 M50:M52 K53:K92 G95:K189">
    <cfRule type="containsText" dxfId="4" priority="5" operator="containsText" text="LDLf-to-DFA in Practice">
      <formula>NOT(ISERROR(SEARCH(("LDLf-to-DFA in Practice"),(G1))))</formula>
    </cfRule>
  </conditionalFormatting>
  <conditionalFormatting sqref="G1:J92 K1:K49 M50:M52 K53:K92 G95:K189">
    <cfRule type="containsText" dxfId="5" priority="6" operator="containsText" text="Regular Decision Processes">
      <formula>NOT(ISERROR(SEARCH(("Regular Decision Processes"),(G1))))</formula>
    </cfRule>
  </conditionalFormatting>
  <conditionalFormatting sqref="G1:J92 K1:K49 M50:M52 K53:K92 G95:K189">
    <cfRule type="containsText" dxfId="6" priority="7" operator="containsText" text="Planning and Synthesis under Env. Ass.">
      <formula>NOT(ISERROR(SEARCH(("Planning and Synthesis under Env. Ass."),(G1))))</formula>
    </cfRule>
  </conditionalFormatting>
  <conditionalFormatting sqref="G1:J92 K1:K49 M50:M52 K53:K92 G95:K189">
    <cfRule type="containsText" dxfId="7" priority="8" operator="containsText" text="PLTLf and PLDLf to DFA + PDDL Encoding of DFAs">
      <formula>NOT(ISERROR(SEARCH(("PLTLf and PLDLf to DFA + PDDL Encoding of DFAs"),(G1))))</formula>
    </cfRule>
  </conditionalFormatting>
  <conditionalFormatting sqref="G1:J92 K1:K49 M50:M52 K53:K92 G95:K189">
    <cfRule type="containsText" dxfId="8" priority="9" operator="containsText" text="Other">
      <formula>NOT(ISERROR(SEARCH(("Other"),(G1))))</formula>
    </cfRule>
  </conditionalFormatting>
  <conditionalFormatting sqref="G1:J92 K1:K49 M50:M52 K53:K92 G95:K189">
    <cfRule type="containsText" dxfId="9" priority="10" operator="containsText" text="LTLf to Symbolic DFA">
      <formula>NOT(ISERROR(SEARCH(("LTLf to Symbolic DFA"),(G1))))</formula>
    </cfRule>
  </conditionalFormatting>
  <conditionalFormatting sqref="G1:J92 K1:K49 M50:M52 K53:K92 G95:K189">
    <cfRule type="containsText" dxfId="10" priority="11" operator="containsText" text="Multi-Tier Planning with LTLf/PLTf Goals">
      <formula>NOT(ISERROR(SEARCH(("Multi-Tier Planning with LTLf/PLTf Goals"),(G1))))</formula>
    </cfRule>
  </conditionalFormatting>
  <hyperlinks>
    <hyperlink r:id="rId1" ref="M25"/>
    <hyperlink r:id="rId2" ref="M26"/>
    <hyperlink r:id="rId3" ref="M27"/>
    <hyperlink r:id="rId4" ref="M28"/>
    <hyperlink r:id="rId5" ref="M30"/>
    <hyperlink r:id="rId6" ref="M31"/>
    <hyperlink r:id="rId7" ref="M32"/>
    <hyperlink r:id="rId8" ref="M42"/>
    <hyperlink r:id="rId9" ref="M43"/>
    <hyperlink r:id="rId10" ref="M44"/>
    <hyperlink r:id="rId11" ref="M50"/>
    <hyperlink r:id="rId12" ref="M51"/>
    <hyperlink r:id="rId13" ref="M52"/>
    <hyperlink r:id="rId14" ref="M63"/>
    <hyperlink r:id="rId15" ref="M64"/>
    <hyperlink r:id="rId16" ref="M65"/>
    <hyperlink r:id="rId17" ref="M67"/>
    <hyperlink r:id="rId18" ref="M68"/>
    <hyperlink r:id="rId19" ref="M69"/>
    <hyperlink r:id="rId20" ref="M70"/>
    <hyperlink r:id="rId21" ref="M84"/>
    <hyperlink r:id="rId22" ref="M85"/>
    <hyperlink r:id="rId23" ref="M86"/>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17.57"/>
    <col customWidth="1" min="2" max="2" width="9.57"/>
    <col customWidth="1" min="3" max="3" width="17.29"/>
    <col customWidth="1" min="4" max="4" width="17.57"/>
    <col customWidth="1" min="5" max="5" width="43.14"/>
    <col customWidth="1" min="6" max="6" width="45.0"/>
    <col customWidth="1" min="7" max="7" width="38.86"/>
    <col customWidth="1" min="8" max="8" width="21.57"/>
    <col customWidth="1" min="9" max="9" width="47.43"/>
    <col customWidth="1" min="10" max="10" width="666.29"/>
    <col customWidth="1" min="11" max="16" width="21.57"/>
  </cols>
  <sheetData>
    <row r="1">
      <c r="A1" s="1" t="s">
        <v>0</v>
      </c>
      <c r="B1" s="2" t="s">
        <v>2</v>
      </c>
      <c r="C1" s="1" t="s">
        <v>3</v>
      </c>
      <c r="D1" s="1" t="s">
        <v>4</v>
      </c>
      <c r="E1" s="1" t="s">
        <v>5</v>
      </c>
      <c r="F1" s="1" t="s">
        <v>6</v>
      </c>
      <c r="G1" s="1" t="s">
        <v>7</v>
      </c>
      <c r="H1" s="1" t="s">
        <v>267</v>
      </c>
      <c r="I1" s="2" t="s">
        <v>268</v>
      </c>
      <c r="J1" s="1" t="s">
        <v>269</v>
      </c>
      <c r="K1" s="1"/>
      <c r="L1" s="1"/>
      <c r="M1" s="1"/>
      <c r="N1" s="1"/>
      <c r="O1" s="1"/>
      <c r="P1" s="1"/>
    </row>
    <row r="2">
      <c r="A2" s="5"/>
      <c r="B2" s="7"/>
      <c r="C2" s="4"/>
      <c r="D2" s="4"/>
      <c r="E2" s="4"/>
      <c r="F2" s="4"/>
      <c r="G2" s="4"/>
    </row>
    <row r="3">
      <c r="A3" s="5">
        <v>44294.54880640046</v>
      </c>
      <c r="B3" s="7" t="str">
        <f>IFERROR(__xludf.DUMMYFUNCTION("REGEXEXTRACT(E3,"".*\.(.*)\@.*"")"),"1888996")</f>
        <v>1888996</v>
      </c>
      <c r="C3" s="4" t="s">
        <v>216</v>
      </c>
      <c r="D3" s="4" t="s">
        <v>217</v>
      </c>
      <c r="E3" s="4" t="s">
        <v>218</v>
      </c>
      <c r="F3" s="4" t="s">
        <v>16</v>
      </c>
      <c r="G3" s="4" t="s">
        <v>212</v>
      </c>
    </row>
    <row r="5">
      <c r="A5" s="5">
        <v>44308.93821605324</v>
      </c>
      <c r="B5" s="7" t="str">
        <f>IFERROR(__xludf.DUMMYFUNCTION("REGEXEXTRACT(E5,"".*\.(.*)\@.*"")"),"1916415")</f>
        <v>1916415</v>
      </c>
      <c r="C5" s="4" t="s">
        <v>79</v>
      </c>
      <c r="D5" s="4" t="s">
        <v>80</v>
      </c>
      <c r="E5" s="4" t="s">
        <v>81</v>
      </c>
      <c r="F5" s="4" t="s">
        <v>16</v>
      </c>
      <c r="G5" s="4" t="s">
        <v>67</v>
      </c>
    </row>
    <row r="7">
      <c r="A7" s="5">
        <v>44313.384758182874</v>
      </c>
      <c r="B7" s="7" t="str">
        <f>IFERROR(__xludf.DUMMYFUNCTION("REGEXEXTRACT(E7,"".*\.(.*)\@.*"")"),"1922184")</f>
        <v>1922184</v>
      </c>
      <c r="C7" s="4" t="s">
        <v>243</v>
      </c>
      <c r="D7" s="4" t="s">
        <v>244</v>
      </c>
      <c r="E7" s="4" t="s">
        <v>245</v>
      </c>
      <c r="F7" s="4" t="s">
        <v>16</v>
      </c>
      <c r="G7" s="4" t="s">
        <v>235</v>
      </c>
    </row>
    <row r="9">
      <c r="A9" s="5">
        <v>44302.545399571754</v>
      </c>
      <c r="B9" s="7" t="str">
        <f>IFERROR(__xludf.DUMMYFUNCTION("REGEXEXTRACT(E9,"".*\.(.*)\@.*"")"),"1888157")</f>
        <v>1888157</v>
      </c>
      <c r="C9" s="4" t="s">
        <v>20</v>
      </c>
      <c r="D9" s="4" t="s">
        <v>21</v>
      </c>
      <c r="E9" s="4" t="s">
        <v>22</v>
      </c>
      <c r="F9" s="4" t="s">
        <v>16</v>
      </c>
      <c r="G9" s="4" t="s">
        <v>23</v>
      </c>
      <c r="I9" s="4" t="s">
        <v>270</v>
      </c>
    </row>
    <row r="10">
      <c r="A10" s="5">
        <v>44302.545609374996</v>
      </c>
      <c r="B10" s="7" t="str">
        <f>IFERROR(__xludf.DUMMYFUNCTION("REGEXEXTRACT(E10,"".*\.(.*)\@.*"")"),"1668320")</f>
        <v>1668320</v>
      </c>
      <c r="C10" s="4" t="s">
        <v>25</v>
      </c>
      <c r="D10" s="4" t="s">
        <v>26</v>
      </c>
      <c r="E10" s="4" t="s">
        <v>27</v>
      </c>
      <c r="F10" s="4" t="s">
        <v>16</v>
      </c>
      <c r="G10" s="4" t="s">
        <v>23</v>
      </c>
      <c r="I10" s="4" t="s">
        <v>271</v>
      </c>
    </row>
    <row r="12">
      <c r="A12" s="5">
        <v>44307.96507997686</v>
      </c>
      <c r="B12" s="7" t="str">
        <f>IFERROR(__xludf.DUMMYFUNCTION("REGEXEXTRACT(E12,"".*\.(.*)\@.*"")"),"1760886")</f>
        <v>1760886</v>
      </c>
      <c r="C12" s="4" t="s">
        <v>28</v>
      </c>
      <c r="D12" s="4" t="s">
        <v>29</v>
      </c>
      <c r="E12" s="4" t="s">
        <v>30</v>
      </c>
      <c r="F12" s="4" t="s">
        <v>16</v>
      </c>
      <c r="G12" s="4" t="s">
        <v>23</v>
      </c>
      <c r="I12" s="4" t="s">
        <v>272</v>
      </c>
    </row>
    <row r="13">
      <c r="A13" s="5">
        <v>44307.96508040509</v>
      </c>
      <c r="B13" s="7" t="str">
        <f>IFERROR(__xludf.DUMMYFUNCTION("REGEXEXTRACT(E13,"".*\.(.*)\@.*"")"),"1747091")</f>
        <v>1747091</v>
      </c>
      <c r="C13" s="4" t="s">
        <v>31</v>
      </c>
      <c r="D13" s="4" t="s">
        <v>32</v>
      </c>
      <c r="E13" s="4" t="s">
        <v>33</v>
      </c>
      <c r="F13" s="4" t="s">
        <v>16</v>
      </c>
      <c r="G13" s="4" t="s">
        <v>23</v>
      </c>
      <c r="I13" s="4" t="s">
        <v>273</v>
      </c>
    </row>
    <row r="15">
      <c r="A15" s="5">
        <v>44297.70759813658</v>
      </c>
      <c r="B15" s="7" t="str">
        <f>IFERROR(__xludf.DUMMYFUNCTION("REGEXEXTRACT(E15,"".*\.(.*)\@.*"")"),"1920088")</f>
        <v>1920088</v>
      </c>
      <c r="C15" s="4" t="s">
        <v>40</v>
      </c>
      <c r="D15" s="4" t="s">
        <v>41</v>
      </c>
      <c r="E15" s="4" t="s">
        <v>42</v>
      </c>
      <c r="F15" s="4" t="s">
        <v>16</v>
      </c>
      <c r="G15" s="4" t="s">
        <v>38</v>
      </c>
      <c r="I15" s="4" t="s">
        <v>274</v>
      </c>
    </row>
    <row r="16">
      <c r="A16" s="5">
        <v>44297.711061967595</v>
      </c>
      <c r="B16" s="7" t="str">
        <f>IFERROR(__xludf.DUMMYFUNCTION("REGEXEXTRACT(E16,"".*\.(.*)\@.*"")"),"1764113")</f>
        <v>1764113</v>
      </c>
      <c r="C16" s="4" t="s">
        <v>43</v>
      </c>
      <c r="D16" s="4" t="s">
        <v>44</v>
      </c>
      <c r="E16" s="4" t="s">
        <v>45</v>
      </c>
      <c r="F16" s="4" t="s">
        <v>16</v>
      </c>
      <c r="G16" s="4" t="s">
        <v>38</v>
      </c>
      <c r="I16" s="4" t="s">
        <v>275</v>
      </c>
    </row>
    <row r="17">
      <c r="A17" s="5">
        <v>44297.711304895834</v>
      </c>
      <c r="B17" s="7" t="str">
        <f>IFERROR(__xludf.DUMMYFUNCTION("REGEXEXTRACT(E17,"".*\.(.*)\@.*"")"),"1892355")</f>
        <v>1892355</v>
      </c>
      <c r="C17" s="4" t="s">
        <v>46</v>
      </c>
      <c r="D17" s="4" t="s">
        <v>47</v>
      </c>
      <c r="E17" s="4" t="s">
        <v>48</v>
      </c>
      <c r="F17" s="4" t="s">
        <v>16</v>
      </c>
      <c r="G17" s="4" t="s">
        <v>38</v>
      </c>
      <c r="I17" s="4" t="s">
        <v>276</v>
      </c>
    </row>
    <row r="18">
      <c r="A18" s="5"/>
      <c r="B18" s="7"/>
      <c r="C18" s="4"/>
      <c r="D18" s="4"/>
      <c r="E18" s="4"/>
      <c r="F18" s="4"/>
      <c r="G18" s="4"/>
    </row>
    <row r="19">
      <c r="A19" s="5">
        <v>44308.810463449074</v>
      </c>
      <c r="B19" s="7" t="str">
        <f>IFERROR(__xludf.DUMMYFUNCTION("REGEXEXTRACT(E19,"".*\.(.*)\@.*"")"),"1898700")</f>
        <v>1898700</v>
      </c>
      <c r="C19" s="4" t="s">
        <v>50</v>
      </c>
      <c r="D19" s="4" t="s">
        <v>51</v>
      </c>
      <c r="E19" s="4" t="s">
        <v>52</v>
      </c>
      <c r="F19" s="4" t="s">
        <v>16</v>
      </c>
      <c r="G19" s="4" t="s">
        <v>38</v>
      </c>
      <c r="I19" s="4" t="s">
        <v>277</v>
      </c>
    </row>
    <row r="20">
      <c r="A20" s="5">
        <v>44308.810632037035</v>
      </c>
      <c r="B20" s="7" t="str">
        <f>IFERROR(__xludf.DUMMYFUNCTION("REGEXEXTRACT(E20,"".*\.(.*)\@.*"")"),"1691101")</f>
        <v>1691101</v>
      </c>
      <c r="C20" s="4" t="s">
        <v>54</v>
      </c>
      <c r="D20" s="4" t="s">
        <v>55</v>
      </c>
      <c r="E20" s="4" t="s">
        <v>56</v>
      </c>
      <c r="F20" s="4" t="s">
        <v>16</v>
      </c>
      <c r="G20" s="4" t="s">
        <v>38</v>
      </c>
      <c r="I20" s="4" t="s">
        <v>278</v>
      </c>
    </row>
    <row r="21">
      <c r="A21" s="5"/>
      <c r="B21" s="7"/>
      <c r="C21" s="4"/>
      <c r="D21" s="4"/>
      <c r="E21" s="4"/>
      <c r="F21" s="4"/>
      <c r="G21" s="4"/>
    </row>
    <row r="22">
      <c r="A22" s="5">
        <v>44308.99942033565</v>
      </c>
      <c r="B22" s="7" t="str">
        <f>IFERROR(__xludf.DUMMYFUNCTION("REGEXEXTRACT(E22,"".*\.(.*)\@.*"")"),"1905663")</f>
        <v>1905663</v>
      </c>
      <c r="C22" s="4" t="s">
        <v>64</v>
      </c>
      <c r="D22" s="4" t="s">
        <v>65</v>
      </c>
      <c r="E22" s="4" t="s">
        <v>66</v>
      </c>
      <c r="F22" s="4" t="s">
        <v>16</v>
      </c>
      <c r="G22" s="4" t="s">
        <v>67</v>
      </c>
      <c r="I22" s="4" t="s">
        <v>279</v>
      </c>
    </row>
    <row r="23">
      <c r="A23" s="5">
        <v>44309.00024115741</v>
      </c>
      <c r="B23" s="7" t="str">
        <f>IFERROR(__xludf.DUMMYFUNCTION("REGEXEXTRACT(E23,"".*\.(.*)\@.*"")"),"1613660")</f>
        <v>1613660</v>
      </c>
      <c r="C23" s="4" t="s">
        <v>70</v>
      </c>
      <c r="D23" s="4" t="s">
        <v>71</v>
      </c>
      <c r="E23" s="4" t="s">
        <v>72</v>
      </c>
      <c r="F23" s="4" t="s">
        <v>16</v>
      </c>
      <c r="G23" s="4" t="s">
        <v>67</v>
      </c>
      <c r="I23" s="4" t="s">
        <v>280</v>
      </c>
    </row>
    <row r="24">
      <c r="A24" s="5">
        <v>44309.002531921295</v>
      </c>
      <c r="B24" s="7" t="str">
        <f>IFERROR(__xludf.DUMMYFUNCTION("REGEXEXTRACT(E24,"".*\.(.*)\@.*"")"),"1913660")</f>
        <v>1913660</v>
      </c>
      <c r="C24" s="4" t="s">
        <v>31</v>
      </c>
      <c r="D24" s="4" t="s">
        <v>73</v>
      </c>
      <c r="E24" s="4" t="s">
        <v>74</v>
      </c>
      <c r="F24" s="4" t="s">
        <v>16</v>
      </c>
      <c r="G24" s="4" t="s">
        <v>67</v>
      </c>
      <c r="I24" s="4" t="s">
        <v>281</v>
      </c>
    </row>
    <row r="25">
      <c r="A25" s="5">
        <v>44309.00290327547</v>
      </c>
      <c r="B25" s="7" t="str">
        <f>IFERROR(__xludf.DUMMYFUNCTION("REGEXEXTRACT(E25,"".*\.(.*)\@.*"")"),"1620431")</f>
        <v>1620431</v>
      </c>
      <c r="C25" s="4" t="s">
        <v>75</v>
      </c>
      <c r="D25" s="4" t="s">
        <v>76</v>
      </c>
      <c r="E25" s="4" t="s">
        <v>77</v>
      </c>
      <c r="F25" s="4" t="s">
        <v>16</v>
      </c>
      <c r="G25" s="4" t="s">
        <v>67</v>
      </c>
      <c r="I25" s="4" t="s">
        <v>282</v>
      </c>
    </row>
    <row r="26">
      <c r="A26" s="5"/>
      <c r="B26" s="7"/>
      <c r="C26" s="4"/>
      <c r="D26" s="4"/>
      <c r="E26" s="4"/>
      <c r="F26" s="4"/>
      <c r="G26" s="4"/>
    </row>
    <row r="27">
      <c r="A27" s="5">
        <v>44295.69995450231</v>
      </c>
      <c r="B27" s="7" t="str">
        <f>IFERROR(__xludf.DUMMYFUNCTION("REGEXEXTRACT(E27,"".*\.(.*)\@.*"")"),"1874750")</f>
        <v>1874750</v>
      </c>
      <c r="C27" s="4" t="s">
        <v>57</v>
      </c>
      <c r="D27" s="4" t="s">
        <v>58</v>
      </c>
      <c r="E27" s="4" t="s">
        <v>59</v>
      </c>
      <c r="F27" s="4" t="s">
        <v>38</v>
      </c>
      <c r="G27" s="4" t="s">
        <v>16</v>
      </c>
      <c r="I27" s="4" t="s">
        <v>283</v>
      </c>
    </row>
    <row r="28">
      <c r="A28" s="5">
        <v>44295.69996471065</v>
      </c>
      <c r="B28" s="7" t="str">
        <f>IFERROR(__xludf.DUMMYFUNCTION("REGEXEXTRACT(E28,"".*\.(.*)\@.*"")"),"1847507")</f>
        <v>1847507</v>
      </c>
      <c r="C28" s="4" t="s">
        <v>60</v>
      </c>
      <c r="D28" s="4" t="s">
        <v>61</v>
      </c>
      <c r="E28" s="4" t="s">
        <v>62</v>
      </c>
      <c r="F28" s="4" t="s">
        <v>38</v>
      </c>
      <c r="G28" s="4" t="s">
        <v>16</v>
      </c>
      <c r="I28" s="4" t="s">
        <v>284</v>
      </c>
    </row>
    <row r="29">
      <c r="A29" s="5"/>
      <c r="B29" s="7"/>
      <c r="C29" s="4"/>
      <c r="D29" s="4"/>
      <c r="E29" s="4"/>
      <c r="F29" s="4"/>
      <c r="G29" s="4"/>
      <c r="I29" s="4"/>
    </row>
    <row r="30">
      <c r="A30" s="5">
        <v>44295.84591615741</v>
      </c>
      <c r="B30" s="7" t="str">
        <f>IFERROR(__xludf.DUMMYFUNCTION("REGEXEXTRACT(E30,"".*\.(.*)\@.*"")"),"1743997")</f>
        <v>1743997</v>
      </c>
      <c r="C30" s="4" t="s">
        <v>85</v>
      </c>
      <c r="D30" s="4" t="s">
        <v>86</v>
      </c>
      <c r="E30" s="4" t="s">
        <v>87</v>
      </c>
      <c r="F30" s="4" t="s">
        <v>38</v>
      </c>
      <c r="G30" s="4" t="s">
        <v>67</v>
      </c>
      <c r="I30" s="4" t="s">
        <v>285</v>
      </c>
    </row>
    <row r="31">
      <c r="A31" s="5">
        <v>44295.84670905092</v>
      </c>
      <c r="B31" s="7" t="str">
        <f>IFERROR(__xludf.DUMMYFUNCTION("REGEXEXTRACT(E31,"".*\.(.*)\@.*"")"),"1762897")</f>
        <v>1762897</v>
      </c>
      <c r="C31" s="4" t="s">
        <v>88</v>
      </c>
      <c r="D31" s="4" t="s">
        <v>89</v>
      </c>
      <c r="E31" s="4" t="s">
        <v>90</v>
      </c>
      <c r="F31" s="4" t="s">
        <v>38</v>
      </c>
      <c r="G31" s="4" t="s">
        <v>67</v>
      </c>
      <c r="I31" s="4" t="s">
        <v>286</v>
      </c>
    </row>
    <row r="32">
      <c r="A32" s="5">
        <v>44295.84671773148</v>
      </c>
      <c r="B32" s="7" t="str">
        <f>IFERROR(__xludf.DUMMYFUNCTION("REGEXEXTRACT(E32,"".*\.(.*)\@.*"")"),"1745754")</f>
        <v>1745754</v>
      </c>
      <c r="C32" s="4" t="s">
        <v>12</v>
      </c>
      <c r="D32" s="4" t="s">
        <v>91</v>
      </c>
      <c r="E32" s="4" t="s">
        <v>92</v>
      </c>
      <c r="F32" s="4" t="s">
        <v>38</v>
      </c>
      <c r="G32" s="4" t="s">
        <v>67</v>
      </c>
      <c r="I32" s="4" t="s">
        <v>287</v>
      </c>
    </row>
    <row r="34">
      <c r="A34" s="5">
        <v>44307.43327253472</v>
      </c>
      <c r="B34" s="7" t="str">
        <f>IFERROR(__xludf.DUMMYFUNCTION("REGEXEXTRACT(E34,"".*\.(.*)\@.*"")"),"1650746")</f>
        <v>1650746</v>
      </c>
      <c r="C34" s="4" t="s">
        <v>94</v>
      </c>
      <c r="D34" s="4" t="s">
        <v>95</v>
      </c>
      <c r="E34" s="4" t="s">
        <v>96</v>
      </c>
      <c r="F34" s="4" t="s">
        <v>38</v>
      </c>
      <c r="G34" s="4" t="s">
        <v>67</v>
      </c>
      <c r="I34" s="4" t="s">
        <v>288</v>
      </c>
    </row>
    <row r="35">
      <c r="A35" s="5">
        <v>44307.43330143519</v>
      </c>
      <c r="B35" s="7" t="str">
        <f>IFERROR(__xludf.DUMMYFUNCTION("REGEXEXTRACT(E35,"".*\.(.*)\@.*"")"),"1890195")</f>
        <v>1890195</v>
      </c>
      <c r="C35" s="4" t="s">
        <v>100</v>
      </c>
      <c r="D35" s="4" t="s">
        <v>101</v>
      </c>
      <c r="E35" s="4" t="s">
        <v>102</v>
      </c>
      <c r="F35" s="4" t="s">
        <v>38</v>
      </c>
      <c r="G35" s="4" t="s">
        <v>67</v>
      </c>
      <c r="I35" s="4" t="s">
        <v>289</v>
      </c>
    </row>
    <row r="36">
      <c r="A36" s="5">
        <v>44307.43360909722</v>
      </c>
      <c r="B36" s="7" t="str">
        <f>IFERROR(__xludf.DUMMYFUNCTION("REGEXEXTRACT(E36,"".*\.(.*)\@.*"")"),"1703081")</f>
        <v>1703081</v>
      </c>
      <c r="C36" s="4" t="s">
        <v>103</v>
      </c>
      <c r="D36" s="4" t="s">
        <v>104</v>
      </c>
      <c r="E36" s="4" t="s">
        <v>105</v>
      </c>
      <c r="F36" s="4" t="s">
        <v>38</v>
      </c>
      <c r="G36" s="4" t="s">
        <v>67</v>
      </c>
      <c r="I36" s="4" t="s">
        <v>290</v>
      </c>
    </row>
    <row r="38">
      <c r="A38" s="5">
        <v>44308.561658969906</v>
      </c>
      <c r="B38" s="7" t="str">
        <f>IFERROR(__xludf.DUMMYFUNCTION("REGEXEXTRACT(E38,"".*\.(.*)\@.*"")"),"1874383")</f>
        <v>1874383</v>
      </c>
      <c r="C38" s="4" t="s">
        <v>107</v>
      </c>
      <c r="D38" s="4" t="s">
        <v>108</v>
      </c>
      <c r="E38" s="4" t="s">
        <v>109</v>
      </c>
      <c r="F38" s="4" t="s">
        <v>38</v>
      </c>
      <c r="G38" s="4" t="s">
        <v>16</v>
      </c>
      <c r="I38" s="4" t="s">
        <v>291</v>
      </c>
    </row>
    <row r="39">
      <c r="A39" s="5">
        <v>44308.561830300925</v>
      </c>
      <c r="B39" s="7" t="str">
        <f>IFERROR(__xludf.DUMMYFUNCTION("REGEXEXTRACT(E39,"".*\.(.*)\@.*"")"),"1900592")</f>
        <v>1900592</v>
      </c>
      <c r="C39" s="4" t="s">
        <v>88</v>
      </c>
      <c r="D39" s="4" t="s">
        <v>110</v>
      </c>
      <c r="E39" s="4" t="s">
        <v>111</v>
      </c>
      <c r="F39" s="4" t="s">
        <v>38</v>
      </c>
      <c r="G39" s="4" t="s">
        <v>16</v>
      </c>
      <c r="I39" s="4" t="s">
        <v>292</v>
      </c>
    </row>
    <row r="40">
      <c r="A40" s="5">
        <v>44308.57118792824</v>
      </c>
      <c r="B40" s="7" t="str">
        <f>IFERROR(__xludf.DUMMYFUNCTION("REGEXEXTRACT(E40,"".*\.(.*)\@.*"")"),"1916560")</f>
        <v>1916560</v>
      </c>
      <c r="C40" s="4" t="s">
        <v>112</v>
      </c>
      <c r="D40" s="4" t="s">
        <v>113</v>
      </c>
      <c r="E40" s="4" t="s">
        <v>114</v>
      </c>
      <c r="F40" s="4" t="s">
        <v>38</v>
      </c>
      <c r="G40" s="4" t="s">
        <v>16</v>
      </c>
      <c r="I40" s="4" t="s">
        <v>293</v>
      </c>
    </row>
    <row r="42">
      <c r="A42" s="5">
        <v>44313.60276179398</v>
      </c>
      <c r="B42" s="7" t="str">
        <f>IFERROR(__xludf.DUMMYFUNCTION("REGEXEXTRACT(E42,"".*\.(.*)\@.*"")"),"1912588")</f>
        <v>1912588</v>
      </c>
      <c r="C42" s="4" t="s">
        <v>116</v>
      </c>
      <c r="D42" s="4" t="s">
        <v>117</v>
      </c>
      <c r="E42" s="4" t="s">
        <v>118</v>
      </c>
      <c r="F42" s="4" t="s">
        <v>38</v>
      </c>
      <c r="G42" s="4" t="s">
        <v>16</v>
      </c>
      <c r="I42" s="4" t="s">
        <v>294</v>
      </c>
    </row>
    <row r="43">
      <c r="A43" s="5">
        <v>44313.60294134259</v>
      </c>
      <c r="B43" s="7" t="str">
        <f>IFERROR(__xludf.DUMMYFUNCTION("REGEXEXTRACT(E43,"".*\.(.*)\@.*"")"),"1747677")</f>
        <v>1747677</v>
      </c>
      <c r="C43" s="4" t="s">
        <v>119</v>
      </c>
      <c r="D43" s="4" t="s">
        <v>120</v>
      </c>
      <c r="E43" s="4" t="s">
        <v>121</v>
      </c>
      <c r="F43" s="4" t="s">
        <v>38</v>
      </c>
      <c r="G43" s="4" t="s">
        <v>16</v>
      </c>
      <c r="I43" s="4" t="s">
        <v>295</v>
      </c>
    </row>
    <row r="44">
      <c r="A44" s="5">
        <v>44313.60382690972</v>
      </c>
      <c r="B44" s="7" t="str">
        <f>IFERROR(__xludf.DUMMYFUNCTION("REGEXEXTRACT(E44,"".*\.(.*)\@.*"")"),"1754825")</f>
        <v>1754825</v>
      </c>
      <c r="C44" s="4" t="s">
        <v>122</v>
      </c>
      <c r="D44" s="4" t="s">
        <v>123</v>
      </c>
      <c r="E44" s="4" t="s">
        <v>124</v>
      </c>
      <c r="F44" s="4" t="s">
        <v>38</v>
      </c>
      <c r="G44" s="4" t="s">
        <v>16</v>
      </c>
      <c r="I44" s="4" t="s">
        <v>296</v>
      </c>
    </row>
    <row r="46">
      <c r="A46" s="5">
        <v>44307.46827482639</v>
      </c>
      <c r="B46" s="7" t="str">
        <f>IFERROR(__xludf.DUMMYFUNCTION("REGEXEXTRACT(E46,"".*\.(.*)\@.*"")"),"1749574")</f>
        <v>1749574</v>
      </c>
      <c r="C46" s="4" t="s">
        <v>94</v>
      </c>
      <c r="D46" s="4" t="s">
        <v>126</v>
      </c>
      <c r="E46" s="4" t="s">
        <v>127</v>
      </c>
      <c r="F46" s="16" t="s">
        <v>38</v>
      </c>
      <c r="G46" s="4" t="s">
        <v>16</v>
      </c>
      <c r="I46" s="4" t="s">
        <v>297</v>
      </c>
    </row>
    <row r="47">
      <c r="A47" s="5">
        <v>44307.46870445602</v>
      </c>
      <c r="B47" s="7" t="str">
        <f>IFERROR(__xludf.DUMMYFUNCTION("REGEXEXTRACT(E47,"".*\.(.*)\@.*"")"),"1749614")</f>
        <v>1749614</v>
      </c>
      <c r="C47" s="4" t="s">
        <v>129</v>
      </c>
      <c r="D47" s="4" t="s">
        <v>130</v>
      </c>
      <c r="E47" s="4" t="s">
        <v>131</v>
      </c>
      <c r="F47" s="16" t="s">
        <v>38</v>
      </c>
      <c r="G47" s="4" t="s">
        <v>16</v>
      </c>
      <c r="I47" s="4" t="s">
        <v>298</v>
      </c>
    </row>
    <row r="48">
      <c r="A48" s="5">
        <v>44307.46884405093</v>
      </c>
      <c r="B48" s="7" t="str">
        <f>IFERROR(__xludf.DUMMYFUNCTION("REGEXEXTRACT(E48,"".*\.(.*)\@.*"")"),"1759331")</f>
        <v>1759331</v>
      </c>
      <c r="C48" s="4" t="s">
        <v>132</v>
      </c>
      <c r="D48" s="4" t="s">
        <v>133</v>
      </c>
      <c r="E48" s="4" t="s">
        <v>134</v>
      </c>
      <c r="F48" s="16" t="s">
        <v>38</v>
      </c>
      <c r="G48" s="4" t="s">
        <v>16</v>
      </c>
      <c r="I48" s="4" t="s">
        <v>299</v>
      </c>
    </row>
    <row r="50">
      <c r="A50" s="5">
        <v>44294.50814802083</v>
      </c>
      <c r="B50" s="7" t="str">
        <f>IFERROR(__xludf.DUMMYFUNCTION("REGEXEXTRACT(E50,"".*\.(.*)\@.*"")"),"1923585")</f>
        <v>1923585</v>
      </c>
      <c r="C50" s="4" t="s">
        <v>136</v>
      </c>
      <c r="D50" s="4" t="s">
        <v>137</v>
      </c>
      <c r="E50" s="4" t="s">
        <v>138</v>
      </c>
      <c r="F50" s="4" t="s">
        <v>23</v>
      </c>
      <c r="G50" s="4" t="s">
        <v>139</v>
      </c>
    </row>
    <row r="52">
      <c r="A52" s="5">
        <v>44295.57931819445</v>
      </c>
      <c r="B52" s="7" t="str">
        <f>IFERROR(__xludf.DUMMYFUNCTION("REGEXEXTRACT(E52,"".*\.(.*)\@.*"")"),"1920855")</f>
        <v>1920855</v>
      </c>
      <c r="C52" s="4" t="s">
        <v>142</v>
      </c>
      <c r="D52" s="4" t="s">
        <v>143</v>
      </c>
      <c r="E52" s="4" t="s">
        <v>144</v>
      </c>
      <c r="F52" s="4" t="s">
        <v>23</v>
      </c>
      <c r="G52" s="4" t="s">
        <v>145</v>
      </c>
    </row>
    <row r="53">
      <c r="A53" s="5"/>
      <c r="B53" s="7"/>
      <c r="C53" s="4"/>
      <c r="D53" s="4"/>
      <c r="E53" s="4"/>
      <c r="F53" s="4"/>
      <c r="G53" s="4"/>
      <c r="I53" s="4"/>
    </row>
    <row r="54">
      <c r="A54" s="5">
        <v>44303.77890765046</v>
      </c>
      <c r="B54" s="7" t="str">
        <f>IFERROR(__xludf.DUMMYFUNCTION("REGEXEXTRACT(E54,"".*\.(.*)\@.*"")"),"1653885")</f>
        <v>1653885</v>
      </c>
      <c r="C54" s="4" t="s">
        <v>117</v>
      </c>
      <c r="D54" s="4" t="s">
        <v>146</v>
      </c>
      <c r="E54" s="4" t="s">
        <v>147</v>
      </c>
      <c r="F54" s="4" t="s">
        <v>23</v>
      </c>
      <c r="G54" s="4" t="s">
        <v>38</v>
      </c>
    </row>
    <row r="56">
      <c r="A56" s="5">
        <v>44307.500368078705</v>
      </c>
      <c r="B56" s="7" t="str">
        <f>IFERROR(__xludf.DUMMYFUNCTION("REGEXEXTRACT(E56,"".*\.(.*)\@.*"")"),"1762135")</f>
        <v>1762135</v>
      </c>
      <c r="C56" s="4" t="s">
        <v>149</v>
      </c>
      <c r="D56" s="4" t="s">
        <v>150</v>
      </c>
      <c r="E56" s="4" t="s">
        <v>151</v>
      </c>
      <c r="F56" s="4" t="s">
        <v>23</v>
      </c>
      <c r="G56" s="4" t="s">
        <v>38</v>
      </c>
      <c r="I56" s="4" t="s">
        <v>300</v>
      </c>
    </row>
    <row r="57">
      <c r="A57" s="5">
        <v>44307.50067685185</v>
      </c>
      <c r="B57" s="7" t="str">
        <f>IFERROR(__xludf.DUMMYFUNCTION("REGEXEXTRACT(E57,"".*\.(.*)\@.*"")"),"1757131")</f>
        <v>1757131</v>
      </c>
      <c r="C57" s="4" t="s">
        <v>154</v>
      </c>
      <c r="D57" s="4" t="s">
        <v>155</v>
      </c>
      <c r="E57" s="4" t="s">
        <v>156</v>
      </c>
      <c r="F57" s="4" t="s">
        <v>23</v>
      </c>
      <c r="G57" s="4" t="s">
        <v>38</v>
      </c>
      <c r="I57" s="4" t="s">
        <v>301</v>
      </c>
    </row>
    <row r="58">
      <c r="A58" s="5">
        <v>44307.50122684028</v>
      </c>
      <c r="B58" s="7" t="str">
        <f>IFERROR(__xludf.DUMMYFUNCTION("REGEXEXTRACT(E58,"".*\.(.*)\@.*"")"),"1742813")</f>
        <v>1742813</v>
      </c>
      <c r="C58" s="4" t="s">
        <v>157</v>
      </c>
      <c r="D58" s="4" t="s">
        <v>158</v>
      </c>
      <c r="E58" s="4" t="s">
        <v>159</v>
      </c>
      <c r="F58" s="4" t="s">
        <v>23</v>
      </c>
      <c r="G58" s="4" t="s">
        <v>38</v>
      </c>
      <c r="I58" s="4" t="s">
        <v>302</v>
      </c>
    </row>
    <row r="60">
      <c r="A60" s="5">
        <v>44313.394298240746</v>
      </c>
      <c r="B60" s="7" t="str">
        <f>IFERROR(__xludf.DUMMYFUNCTION("REGEXEXTRACT(E60,"".*\.(.*)\@.*"")"),"1758549")</f>
        <v>1758549</v>
      </c>
      <c r="C60" s="4" t="s">
        <v>161</v>
      </c>
      <c r="D60" s="4" t="s">
        <v>162</v>
      </c>
      <c r="E60" s="4" t="s">
        <v>163</v>
      </c>
      <c r="F60" s="4" t="s">
        <v>23</v>
      </c>
      <c r="G60" s="4" t="s">
        <v>16</v>
      </c>
      <c r="I60" s="4" t="s">
        <v>303</v>
      </c>
    </row>
    <row r="61">
      <c r="A61" s="5">
        <v>44313.39879900463</v>
      </c>
      <c r="B61" s="7" t="str">
        <f>IFERROR(__xludf.DUMMYFUNCTION("REGEXEXTRACT(E61,"".*\.(.*)\@.*"")"),"1727959")</f>
        <v>1727959</v>
      </c>
      <c r="C61" s="4" t="s">
        <v>70</v>
      </c>
      <c r="D61" s="4" t="s">
        <v>165</v>
      </c>
      <c r="E61" s="4" t="s">
        <v>166</v>
      </c>
      <c r="F61" s="4" t="s">
        <v>23</v>
      </c>
      <c r="G61" s="4" t="s">
        <v>16</v>
      </c>
      <c r="I61" s="4" t="s">
        <v>304</v>
      </c>
    </row>
    <row r="62">
      <c r="A62" s="5">
        <v>44313.4675169213</v>
      </c>
      <c r="B62" s="7" t="str">
        <f>IFERROR(__xludf.DUMMYFUNCTION("REGEXEXTRACT(E62,"".*\.(.*)\@.*"")"),"1863043")</f>
        <v>1863043</v>
      </c>
      <c r="C62" s="4" t="s">
        <v>167</v>
      </c>
      <c r="D62" s="4" t="s">
        <v>168</v>
      </c>
      <c r="E62" s="4" t="s">
        <v>169</v>
      </c>
      <c r="F62" s="4" t="s">
        <v>23</v>
      </c>
      <c r="G62" s="4" t="s">
        <v>16</v>
      </c>
      <c r="I62" s="4" t="s">
        <v>305</v>
      </c>
    </row>
    <row r="63">
      <c r="A63" s="5"/>
      <c r="B63" s="7"/>
      <c r="C63" s="4"/>
      <c r="D63" s="4"/>
      <c r="E63" s="4"/>
      <c r="F63" s="4"/>
      <c r="G63" s="4"/>
      <c r="I63" s="4"/>
    </row>
    <row r="64">
      <c r="A64" s="5">
        <v>44296.64944028935</v>
      </c>
      <c r="B64" s="7" t="str">
        <f>IFERROR(__xludf.DUMMYFUNCTION("REGEXEXTRACT(E64,"".*\.(.*)\@.*"")"),"1892187")</f>
        <v>1892187</v>
      </c>
      <c r="C64" s="4" t="s">
        <v>174</v>
      </c>
      <c r="D64" s="4" t="s">
        <v>175</v>
      </c>
      <c r="E64" s="4" t="s">
        <v>176</v>
      </c>
      <c r="F64" s="19" t="s">
        <v>177</v>
      </c>
      <c r="G64" s="4" t="s">
        <v>16</v>
      </c>
      <c r="I64" s="4" t="s">
        <v>306</v>
      </c>
    </row>
    <row r="65">
      <c r="A65" s="5">
        <v>44296.649467372685</v>
      </c>
      <c r="B65" s="7" t="str">
        <f>IFERROR(__xludf.DUMMYFUNCTION("REGEXEXTRACT(E65,"".*\.(.*)\@.*"")"),"1709963")</f>
        <v>1709963</v>
      </c>
      <c r="C65" s="4" t="s">
        <v>179</v>
      </c>
      <c r="D65" s="4" t="s">
        <v>180</v>
      </c>
      <c r="E65" s="4" t="s">
        <v>181</v>
      </c>
      <c r="F65" s="19" t="s">
        <v>177</v>
      </c>
      <c r="G65" s="4" t="s">
        <v>16</v>
      </c>
      <c r="I65" s="4" t="s">
        <v>307</v>
      </c>
    </row>
    <row r="66">
      <c r="A66" s="5">
        <v>44296.64981054398</v>
      </c>
      <c r="B66" s="7" t="str">
        <f>IFERROR(__xludf.DUMMYFUNCTION("REGEXEXTRACT(E66,"".*\.(.*)\@.*"")"),"1546380")</f>
        <v>1546380</v>
      </c>
      <c r="C66" s="4" t="s">
        <v>122</v>
      </c>
      <c r="D66" s="4" t="s">
        <v>182</v>
      </c>
      <c r="E66" s="4" t="s">
        <v>183</v>
      </c>
      <c r="F66" s="19" t="s">
        <v>177</v>
      </c>
      <c r="G66" s="4" t="s">
        <v>16</v>
      </c>
      <c r="I66" s="4" t="s">
        <v>308</v>
      </c>
    </row>
    <row r="67">
      <c r="A67" s="5"/>
      <c r="B67" s="7"/>
      <c r="C67" s="4"/>
      <c r="D67" s="4"/>
      <c r="E67" s="4"/>
      <c r="F67" s="4"/>
      <c r="G67" s="4"/>
      <c r="I67" s="4"/>
    </row>
    <row r="68">
      <c r="A68" s="5">
        <v>44307.924310497685</v>
      </c>
      <c r="B68" s="7" t="str">
        <f>IFERROR(__xludf.DUMMYFUNCTION("REGEXEXTRACT(E68,"".*\.(.*)\@.*"")"),"1764400")</f>
        <v>1764400</v>
      </c>
      <c r="C68" s="4" t="s">
        <v>185</v>
      </c>
      <c r="D68" s="4" t="s">
        <v>186</v>
      </c>
      <c r="E68" s="4" t="s">
        <v>187</v>
      </c>
      <c r="F68" s="19" t="s">
        <v>177</v>
      </c>
      <c r="G68" s="4" t="s">
        <v>38</v>
      </c>
      <c r="I68" s="4" t="s">
        <v>309</v>
      </c>
    </row>
    <row r="69">
      <c r="A69" s="5">
        <v>44307.954978877315</v>
      </c>
      <c r="B69" s="7" t="str">
        <f>IFERROR(__xludf.DUMMYFUNCTION("REGEXEXTRACT(E69,"".*\.(.*)\@.*"")"),"1580844")</f>
        <v>1580844</v>
      </c>
      <c r="C69" s="4" t="s">
        <v>189</v>
      </c>
      <c r="D69" s="4" t="s">
        <v>190</v>
      </c>
      <c r="E69" s="4" t="s">
        <v>191</v>
      </c>
      <c r="F69" s="19" t="s">
        <v>177</v>
      </c>
      <c r="G69" s="4" t="s">
        <v>38</v>
      </c>
      <c r="I69" s="4" t="s">
        <v>310</v>
      </c>
    </row>
    <row r="70">
      <c r="A70" s="5">
        <v>44307.95613348379</v>
      </c>
      <c r="B70" s="7" t="str">
        <f>IFERROR(__xludf.DUMMYFUNCTION("REGEXEXTRACT(E70,"".*\.(.*)\@.*"")"),"1657799")</f>
        <v>1657799</v>
      </c>
      <c r="C70" s="4" t="s">
        <v>117</v>
      </c>
      <c r="D70" s="4" t="s">
        <v>192</v>
      </c>
      <c r="E70" s="4" t="s">
        <v>193</v>
      </c>
      <c r="F70" s="19" t="s">
        <v>177</v>
      </c>
      <c r="G70" s="4" t="s">
        <v>38</v>
      </c>
      <c r="I70" s="4" t="s">
        <v>311</v>
      </c>
    </row>
    <row r="71">
      <c r="A71" s="5"/>
      <c r="B71" s="7"/>
      <c r="C71" s="4"/>
      <c r="D71" s="4"/>
      <c r="E71" s="4"/>
      <c r="F71" s="4"/>
      <c r="G71" s="4"/>
      <c r="I71" s="4"/>
    </row>
    <row r="72">
      <c r="A72" s="5">
        <v>44296.643990717595</v>
      </c>
      <c r="B72" s="7" t="str">
        <f>IFERROR(__xludf.DUMMYFUNCTION("REGEXEXTRACT(E72,"".*\.(.*)\@.*"")"),"1890251")</f>
        <v>1890251</v>
      </c>
      <c r="C72" s="4" t="s">
        <v>154</v>
      </c>
      <c r="D72" s="4" t="s">
        <v>195</v>
      </c>
      <c r="E72" s="4" t="s">
        <v>196</v>
      </c>
      <c r="F72" s="4" t="s">
        <v>145</v>
      </c>
      <c r="G72" s="4" t="s">
        <v>38</v>
      </c>
      <c r="I72" s="4" t="s">
        <v>312</v>
      </c>
    </row>
    <row r="73">
      <c r="A73" s="5">
        <v>44297.55003543981</v>
      </c>
      <c r="B73" s="7" t="str">
        <f>IFERROR(__xludf.DUMMYFUNCTION("REGEXEXTRACT(E73,"".*\.(.*)\@.*"")"),"1699806")</f>
        <v>1699806</v>
      </c>
      <c r="C73" s="4" t="s">
        <v>31</v>
      </c>
      <c r="D73" s="4" t="s">
        <v>200</v>
      </c>
      <c r="E73" s="4" t="s">
        <v>201</v>
      </c>
      <c r="F73" s="4" t="s">
        <v>145</v>
      </c>
      <c r="G73" s="4" t="s">
        <v>38</v>
      </c>
      <c r="I73" s="4" t="s">
        <v>313</v>
      </c>
    </row>
    <row r="74">
      <c r="A74" s="5">
        <v>44303.56223134259</v>
      </c>
      <c r="B74" s="7" t="str">
        <f>IFERROR(__xludf.DUMMYFUNCTION("REGEXEXTRACT(E74,"".*\.(.*)\@.*"")"),"1904366")</f>
        <v>1904366</v>
      </c>
      <c r="C74" s="4" t="s">
        <v>202</v>
      </c>
      <c r="D74" s="4" t="s">
        <v>203</v>
      </c>
      <c r="E74" s="4" t="s">
        <v>204</v>
      </c>
      <c r="F74" s="4" t="s">
        <v>145</v>
      </c>
      <c r="G74" s="4" t="s">
        <v>38</v>
      </c>
      <c r="I74" s="4" t="s">
        <v>314</v>
      </c>
    </row>
    <row r="75">
      <c r="A75" s="5">
        <v>44303.61612975695</v>
      </c>
      <c r="B75" s="7" t="str">
        <f>IFERROR(__xludf.DUMMYFUNCTION("REGEXEXTRACT(E75,"".*\.(.*)\@.*"")"),"1888489")</f>
        <v>1888489</v>
      </c>
      <c r="C75" s="4" t="s">
        <v>205</v>
      </c>
      <c r="D75" s="4" t="s">
        <v>206</v>
      </c>
      <c r="E75" s="4" t="s">
        <v>207</v>
      </c>
      <c r="F75" s="4" t="s">
        <v>145</v>
      </c>
      <c r="G75" s="4" t="s">
        <v>38</v>
      </c>
      <c r="I75" s="4" t="s">
        <v>315</v>
      </c>
    </row>
    <row r="76">
      <c r="A76" s="5"/>
      <c r="B76" s="7"/>
      <c r="C76" s="4"/>
      <c r="D76" s="4"/>
      <c r="E76" s="4"/>
      <c r="F76" s="4"/>
      <c r="G76" s="4"/>
      <c r="I76" s="4"/>
    </row>
    <row r="77">
      <c r="A77" s="5"/>
      <c r="B77" s="6">
        <v>356761.0</v>
      </c>
      <c r="C77" s="4" t="s">
        <v>209</v>
      </c>
      <c r="D77" s="4" t="s">
        <v>210</v>
      </c>
      <c r="E77" s="4" t="s">
        <v>211</v>
      </c>
      <c r="F77" s="4" t="s">
        <v>145</v>
      </c>
      <c r="G77" s="4" t="s">
        <v>212</v>
      </c>
      <c r="I77" s="4"/>
      <c r="J77" s="4" t="s">
        <v>316</v>
      </c>
    </row>
    <row r="78">
      <c r="A78" s="5"/>
      <c r="B78" s="7"/>
      <c r="C78" s="4"/>
      <c r="D78" s="4"/>
      <c r="E78" s="21"/>
      <c r="F78" s="4"/>
      <c r="G78" s="4"/>
      <c r="I78" s="4"/>
    </row>
    <row r="79">
      <c r="A79" s="5">
        <v>44308.84896335648</v>
      </c>
      <c r="B79" s="7" t="str">
        <f>IFERROR(__xludf.DUMMYFUNCTION("REGEXEXTRACT(E79,"".*\.(.*)\@.*"")"),"1611757")</f>
        <v>1611757</v>
      </c>
      <c r="C79" s="4" t="s">
        <v>31</v>
      </c>
      <c r="D79" s="4" t="s">
        <v>222</v>
      </c>
      <c r="E79" s="4" t="s">
        <v>223</v>
      </c>
      <c r="F79" s="4" t="s">
        <v>212</v>
      </c>
      <c r="G79" s="4" t="s">
        <v>16</v>
      </c>
    </row>
    <row r="80">
      <c r="A80" s="5"/>
      <c r="B80" s="7"/>
      <c r="C80" s="4"/>
      <c r="D80" s="4"/>
      <c r="E80" s="4"/>
      <c r="F80" s="4"/>
      <c r="G80" s="4"/>
      <c r="I80" s="4"/>
    </row>
    <row r="81">
      <c r="A81" s="5">
        <v>44308.899695949076</v>
      </c>
      <c r="B81" s="7" t="str">
        <f>IFERROR(__xludf.DUMMYFUNCTION("REGEXEXTRACT(E81,"".*\.(.*)\@.*"")"),"1918176")</f>
        <v>1918176</v>
      </c>
      <c r="C81" s="4" t="s">
        <v>224</v>
      </c>
      <c r="D81" s="4" t="s">
        <v>225</v>
      </c>
      <c r="E81" s="4" t="s">
        <v>226</v>
      </c>
      <c r="F81" s="4" t="s">
        <v>212</v>
      </c>
      <c r="G81" s="4" t="s">
        <v>67</v>
      </c>
      <c r="I81" s="4" t="s">
        <v>317</v>
      </c>
    </row>
    <row r="82">
      <c r="A82" s="5">
        <v>44308.89969634259</v>
      </c>
      <c r="B82" s="7" t="str">
        <f>IFERROR(__xludf.DUMMYFUNCTION("REGEXEXTRACT(E82,"".*\.(.*)\@.*"")"),"1905981")</f>
        <v>1905981</v>
      </c>
      <c r="C82" s="4" t="s">
        <v>227</v>
      </c>
      <c r="D82" s="4" t="s">
        <v>228</v>
      </c>
      <c r="E82" s="4" t="s">
        <v>229</v>
      </c>
      <c r="F82" s="4" t="s">
        <v>212</v>
      </c>
      <c r="G82" s="4" t="s">
        <v>67</v>
      </c>
      <c r="I82" s="4" t="s">
        <v>318</v>
      </c>
    </row>
    <row r="83">
      <c r="A83" s="5"/>
      <c r="B83" s="7"/>
      <c r="C83" s="4"/>
      <c r="D83" s="4"/>
      <c r="E83" s="4"/>
      <c r="F83" s="4"/>
      <c r="G83" s="4"/>
    </row>
    <row r="84">
      <c r="A84" s="5">
        <v>44304.48392796297</v>
      </c>
      <c r="B84" s="7" t="str">
        <f>IFERROR(__xludf.DUMMYFUNCTION("REGEXEXTRACT(E84,"".*\.(.*)\@.*"")"),"1714214")</f>
        <v>1714214</v>
      </c>
      <c r="C84" s="4" t="s">
        <v>231</v>
      </c>
      <c r="D84" s="4" t="s">
        <v>232</v>
      </c>
      <c r="E84" s="4" t="s">
        <v>233</v>
      </c>
      <c r="F84" s="4" t="s">
        <v>234</v>
      </c>
      <c r="G84" s="4" t="s">
        <v>235</v>
      </c>
    </row>
    <row r="85">
      <c r="A85" s="5"/>
      <c r="B85" s="7"/>
      <c r="C85" s="4"/>
      <c r="D85" s="4"/>
      <c r="E85" s="4"/>
      <c r="F85" s="4"/>
      <c r="G85" s="4"/>
      <c r="I85" s="4"/>
    </row>
    <row r="86">
      <c r="A86" s="5"/>
      <c r="B86" s="7" t="str">
        <f>IFERROR(__xludf.DUMMYFUNCTION("REGEXEXTRACT(E86,"".*\.(.*)\@.*"")"),"1823193")</f>
        <v>1823193</v>
      </c>
      <c r="C86" s="4" t="s">
        <v>238</v>
      </c>
      <c r="D86" s="4" t="s">
        <v>239</v>
      </c>
      <c r="E86" s="4" t="s">
        <v>240</v>
      </c>
      <c r="F86" s="16" t="s">
        <v>235</v>
      </c>
      <c r="G86" s="16" t="s">
        <v>16</v>
      </c>
      <c r="I86" s="4"/>
    </row>
    <row r="87">
      <c r="A87" s="5"/>
      <c r="B87" s="7"/>
      <c r="C87" s="4"/>
      <c r="D87" s="4"/>
      <c r="E87" s="21"/>
      <c r="F87" s="4"/>
      <c r="G87" s="4"/>
      <c r="I87" s="4"/>
    </row>
    <row r="88">
      <c r="A88" s="5"/>
      <c r="B88" s="7" t="str">
        <f>IFERROR(__xludf.DUMMYFUNCTION("REGEXEXTRACT(E88,"".*\.(.*)\@.*"")"),"1755568")</f>
        <v>1755568</v>
      </c>
      <c r="C88" s="4" t="s">
        <v>117</v>
      </c>
      <c r="D88" s="4" t="s">
        <v>241</v>
      </c>
      <c r="E88" s="4" t="s">
        <v>242</v>
      </c>
      <c r="F88" s="16" t="s">
        <v>235</v>
      </c>
      <c r="G88" s="4" t="s">
        <v>67</v>
      </c>
      <c r="I88" s="4" t="s">
        <v>319</v>
      </c>
    </row>
    <row r="89">
      <c r="A89" s="5"/>
      <c r="B89" s="7"/>
      <c r="C89" s="4"/>
      <c r="D89" s="4"/>
      <c r="E89" s="21"/>
      <c r="F89" s="4"/>
      <c r="G89" s="4"/>
      <c r="I89" s="4"/>
    </row>
    <row r="90">
      <c r="A90" s="5">
        <v>44308.73658253472</v>
      </c>
      <c r="B90" s="7" t="str">
        <f>IFERROR(__xludf.DUMMYFUNCTION("REGEXEXTRACT(E90,"".*\.(.*)\@.*"")"),"1904736")</f>
        <v>1904736</v>
      </c>
      <c r="C90" s="4" t="s">
        <v>247</v>
      </c>
      <c r="D90" s="4" t="s">
        <v>248</v>
      </c>
      <c r="E90" s="4" t="s">
        <v>249</v>
      </c>
      <c r="F90" s="4" t="s">
        <v>15</v>
      </c>
      <c r="G90" s="4" t="s">
        <v>15</v>
      </c>
      <c r="H90" s="4" t="s">
        <v>320</v>
      </c>
      <c r="I90" s="4" t="s">
        <v>321</v>
      </c>
    </row>
    <row r="91">
      <c r="A91" s="5">
        <v>44304.7719134375</v>
      </c>
      <c r="B91" s="7" t="str">
        <f>IFERROR(__xludf.DUMMYFUNCTION("REGEXEXTRACT(E91,"".*\.(.*)\@.*"")"),"1905527")</f>
        <v>1905527</v>
      </c>
      <c r="C91" s="4" t="s">
        <v>252</v>
      </c>
      <c r="D91" s="4" t="s">
        <v>253</v>
      </c>
      <c r="E91" s="4" t="s">
        <v>254</v>
      </c>
      <c r="F91" s="4" t="s">
        <v>15</v>
      </c>
      <c r="G91" s="4" t="s">
        <v>15</v>
      </c>
      <c r="H91" s="4" t="s">
        <v>322</v>
      </c>
      <c r="I91" s="4" t="s">
        <v>323</v>
      </c>
    </row>
    <row r="92">
      <c r="A92" s="5">
        <v>44305.56344052083</v>
      </c>
      <c r="B92" s="7" t="str">
        <f>IFERROR(__xludf.DUMMYFUNCTION("REGEXEXTRACT(E92,"".*\.(.*)\@.*"")"),"1919669")</f>
        <v>1919669</v>
      </c>
      <c r="C92" s="4" t="s">
        <v>255</v>
      </c>
      <c r="D92" s="4" t="s">
        <v>256</v>
      </c>
      <c r="E92" s="4" t="s">
        <v>257</v>
      </c>
      <c r="F92" s="4" t="s">
        <v>15</v>
      </c>
      <c r="G92" s="4" t="s">
        <v>15</v>
      </c>
      <c r="H92" s="4" t="s">
        <v>324</v>
      </c>
      <c r="I92" s="4" t="s">
        <v>325</v>
      </c>
    </row>
    <row r="93">
      <c r="A93" s="5"/>
      <c r="B93" s="7"/>
      <c r="C93" s="4"/>
      <c r="D93" s="4"/>
      <c r="E93" s="4"/>
      <c r="F93" s="4"/>
      <c r="G93" s="4"/>
      <c r="H93" s="4"/>
      <c r="I93" s="4"/>
    </row>
    <row r="94">
      <c r="A94" s="5">
        <v>44305.687643240744</v>
      </c>
      <c r="B94" s="7" t="str">
        <f>IFERROR(__xludf.DUMMYFUNCTION("REGEXEXTRACT(E94,"".*\.(.*)\@.*"")"),"1873647")</f>
        <v>1873647</v>
      </c>
      <c r="C94" s="4" t="s">
        <v>259</v>
      </c>
      <c r="D94" s="4" t="s">
        <v>260</v>
      </c>
      <c r="E94" s="4" t="s">
        <v>261</v>
      </c>
      <c r="F94" s="4" t="s">
        <v>15</v>
      </c>
      <c r="G94" s="4" t="s">
        <v>15</v>
      </c>
      <c r="H94" s="4" t="s">
        <v>326</v>
      </c>
      <c r="I94" s="4" t="s">
        <v>327</v>
      </c>
    </row>
    <row r="95">
      <c r="A95" s="5">
        <v>44305.75913607639</v>
      </c>
      <c r="B95" s="7" t="str">
        <f>IFERROR(__xludf.DUMMYFUNCTION("REGEXEXTRACT(E95,"".*\.(.*)\@.*"")"),"1636482")</f>
        <v>1636482</v>
      </c>
      <c r="C95" s="4" t="s">
        <v>185</v>
      </c>
      <c r="D95" s="4" t="s">
        <v>262</v>
      </c>
      <c r="E95" s="4" t="s">
        <v>263</v>
      </c>
      <c r="F95" s="4" t="s">
        <v>15</v>
      </c>
      <c r="G95" s="4" t="s">
        <v>15</v>
      </c>
      <c r="H95" s="4" t="s">
        <v>326</v>
      </c>
      <c r="I95" s="4" t="s">
        <v>328</v>
      </c>
    </row>
    <row r="96">
      <c r="A96" s="5">
        <v>44306.46055769676</v>
      </c>
      <c r="B96" s="7" t="str">
        <f>IFERROR(__xludf.DUMMYFUNCTION("REGEXEXTRACT(E96,"".*\.(.*)\@.*"")"),"1652696")</f>
        <v>1652696</v>
      </c>
      <c r="C96" s="4" t="s">
        <v>264</v>
      </c>
      <c r="D96" s="4" t="s">
        <v>265</v>
      </c>
      <c r="E96" s="4" t="s">
        <v>266</v>
      </c>
      <c r="F96" s="4" t="s">
        <v>15</v>
      </c>
      <c r="G96" s="4" t="s">
        <v>15</v>
      </c>
      <c r="H96" s="4" t="s">
        <v>326</v>
      </c>
      <c r="I96" s="4" t="s">
        <v>329</v>
      </c>
    </row>
    <row r="99">
      <c r="A99" s="5">
        <v>44311.6323202662</v>
      </c>
      <c r="B99" s="7" t="str">
        <f>IFERROR(__xludf.DUMMYFUNCTION("REGEXEXTRACT(E99,"".*\.(.*)\@.*"")"),"1900870")</f>
        <v>1900870</v>
      </c>
      <c r="C99" s="4" t="s">
        <v>35</v>
      </c>
      <c r="D99" s="4" t="s">
        <v>36</v>
      </c>
      <c r="E99" s="4" t="s">
        <v>37</v>
      </c>
      <c r="F99" s="4" t="s">
        <v>38</v>
      </c>
      <c r="G99" s="4" t="s">
        <v>16</v>
      </c>
      <c r="J99" s="22" t="s">
        <v>330</v>
      </c>
    </row>
    <row r="100">
      <c r="A100" s="5">
        <v>44311.80133350694</v>
      </c>
      <c r="B100" s="7" t="str">
        <f>IFERROR(__xludf.DUMMYFUNCTION("REGEXEXTRACT(E100,"".*\.(.*)\@.*"")"),"1904342")</f>
        <v>1904342</v>
      </c>
      <c r="C100" s="4" t="s">
        <v>12</v>
      </c>
      <c r="D100" s="4" t="s">
        <v>13</v>
      </c>
      <c r="E100" s="4" t="s">
        <v>14</v>
      </c>
      <c r="F100" s="4" t="s">
        <v>15</v>
      </c>
      <c r="G100" s="4" t="s">
        <v>15</v>
      </c>
      <c r="J100" s="4" t="s">
        <v>331</v>
      </c>
    </row>
  </sheetData>
  <conditionalFormatting sqref="F1:G195">
    <cfRule type="cellIs" dxfId="0" priority="1" operator="equal">
      <formula>"Games on Graphs"</formula>
    </cfRule>
  </conditionalFormatting>
  <conditionalFormatting sqref="F1:G195">
    <cfRule type="cellIs" dxfId="1" priority="2" operator="equal">
      <formula>"Policy Networks for Non-Markovian Deep RL"</formula>
    </cfRule>
  </conditionalFormatting>
  <conditionalFormatting sqref="F1:G195">
    <cfRule type="cellIs" dxfId="2" priority="3" operator="equal">
      <formula>"MDPs with LTLf goals + Restraining Bolt"</formula>
    </cfRule>
  </conditionalFormatting>
  <conditionalFormatting sqref="F1:G195">
    <cfRule type="cellIs" dxfId="3" priority="4" operator="equal">
      <formula>"LTLf-based Traced Alignment"</formula>
    </cfRule>
  </conditionalFormatting>
  <conditionalFormatting sqref="F1:G195">
    <cfRule type="cellIs" dxfId="4" priority="5" operator="equal">
      <formula>"LDLf-to-DFA in Practice"</formula>
    </cfRule>
  </conditionalFormatting>
  <conditionalFormatting sqref="F1:G195">
    <cfRule type="cellIs" dxfId="5" priority="6" operator="equal">
      <formula>"Regular Decision Processes"</formula>
    </cfRule>
  </conditionalFormatting>
  <conditionalFormatting sqref="F1:G195">
    <cfRule type="cellIs" dxfId="6" priority="7" operator="equal">
      <formula>"Planning and Synthesis under Env. Ass."</formula>
    </cfRule>
  </conditionalFormatting>
  <conditionalFormatting sqref="F1:G195">
    <cfRule type="cellIs" dxfId="7" priority="8" operator="equal">
      <formula>"PLTLf and PLDLf to DFA + PDDL Encoding of DFAs"</formula>
    </cfRule>
  </conditionalFormatting>
  <conditionalFormatting sqref="F1:G195">
    <cfRule type="cellIs" dxfId="8" priority="9" operator="equal">
      <formula>"Other"</formula>
    </cfRule>
  </conditionalFormatting>
  <conditionalFormatting sqref="F1:G195">
    <cfRule type="cellIs" dxfId="9" priority="10" operator="equal">
      <formula>"LTLf to Symbolic DFA"</formula>
    </cfRule>
  </conditionalFormatting>
  <conditionalFormatting sqref="F1:G195">
    <cfRule type="cellIs" dxfId="11" priority="11" operator="equal">
      <formula>"Multi-Tier Planning with LTLf/PLTf Goals"</formula>
    </cfRule>
  </conditionalFormatting>
  <drawing r:id="rId1"/>
</worksheet>
</file>