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johnvanarkelen/Downloads/"/>
    </mc:Choice>
  </mc:AlternateContent>
  <xr:revisionPtr revIDLastSave="0" documentId="13_ncr:1_{FB0346F9-AF38-0D4D-BABA-9D266F10DE24}" xr6:coauthVersionLast="47" xr6:coauthVersionMax="47" xr10:uidLastSave="{00000000-0000-0000-0000-000000000000}"/>
  <bookViews>
    <workbookView xWindow="0" yWindow="880" windowWidth="36000" windowHeight="22500" firstSheet="9" activeTab="17" xr2:uid="{C9C88F67-C0D5-4C3C-9AEB-BE994BA66816}"/>
  </bookViews>
  <sheets>
    <sheet name="QDat Holding - DAN" sheetId="4" r:id="rId1"/>
    <sheet name="QDat Holding - DAB" sheetId="5" r:id="rId2"/>
    <sheet name="QDat Holding - QA" sheetId="6" r:id="rId3"/>
    <sheet name="Test Crew IT - CML" sheetId="7" r:id="rId4"/>
    <sheet name="Salves - TSZ" sheetId="8" r:id="rId5"/>
    <sheet name="Salves - TSX" sheetId="9" r:id="rId6"/>
    <sheet name="Salves - TST" sheetId="10" r:id="rId7"/>
    <sheet name="Salves - TSN" sheetId="11" r:id="rId8"/>
    <sheet name="Salves - TSM" sheetId="12" r:id="rId9"/>
    <sheet name="Salves - WES" sheetId="13" r:id="rId10"/>
    <sheet name="Valori - AT1" sheetId="14" r:id="rId11"/>
    <sheet name="Valori - AT2" sheetId="15" r:id="rId12"/>
    <sheet name="Valori - TAS" sheetId="16" r:id="rId13"/>
    <sheet name="Valori - TAA" sheetId="17" r:id="rId14"/>
    <sheet name="Valori - TAE" sheetId="18" r:id="rId15"/>
    <sheet name="Valori - LCT" sheetId="19" r:id="rId16"/>
    <sheet name="Valori - BIT" sheetId="20" r:id="rId17"/>
    <sheet name="Valori - QTA" sheetId="21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1" l="1"/>
  <c r="L14" i="21"/>
  <c r="K14" i="21"/>
  <c r="I14" i="21"/>
  <c r="G14" i="21"/>
  <c r="L13" i="21"/>
  <c r="K13" i="21"/>
  <c r="I13" i="21"/>
  <c r="G13" i="21"/>
  <c r="L12" i="21"/>
  <c r="K12" i="21"/>
  <c r="I12" i="21"/>
  <c r="G12" i="21"/>
  <c r="L11" i="21"/>
  <c r="K11" i="21"/>
  <c r="I11" i="21"/>
  <c r="G11" i="21"/>
  <c r="L10" i="21"/>
  <c r="K10" i="21"/>
  <c r="I10" i="21"/>
  <c r="G10" i="21"/>
  <c r="L9" i="21"/>
  <c r="K9" i="21"/>
  <c r="I9" i="21"/>
  <c r="G9" i="21"/>
  <c r="L8" i="21"/>
  <c r="K8" i="21"/>
  <c r="I8" i="21"/>
  <c r="G8" i="21"/>
  <c r="L7" i="21"/>
  <c r="K7" i="21"/>
  <c r="I7" i="21"/>
  <c r="G7" i="21"/>
  <c r="L6" i="21"/>
  <c r="K6" i="21"/>
  <c r="I6" i="21"/>
  <c r="G6" i="21"/>
  <c r="L5" i="21"/>
  <c r="K5" i="21"/>
  <c r="I5" i="21"/>
  <c r="G5" i="21"/>
  <c r="L4" i="21"/>
  <c r="K4" i="21"/>
  <c r="I4" i="21"/>
  <c r="G4" i="21"/>
  <c r="L3" i="21"/>
  <c r="L15" i="21" s="1"/>
  <c r="K15" i="21"/>
  <c r="I3" i="21"/>
  <c r="G3" i="21"/>
  <c r="J15" i="21"/>
  <c r="H15" i="21"/>
  <c r="I15" i="21" s="1"/>
  <c r="F15" i="21"/>
  <c r="E15" i="21"/>
  <c r="K3" i="20"/>
  <c r="L14" i="20"/>
  <c r="K14" i="20"/>
  <c r="I14" i="20"/>
  <c r="G14" i="20"/>
  <c r="L13" i="20"/>
  <c r="K13" i="20"/>
  <c r="I13" i="20"/>
  <c r="G13" i="20"/>
  <c r="L12" i="20"/>
  <c r="K12" i="20"/>
  <c r="I12" i="20"/>
  <c r="G12" i="20"/>
  <c r="L11" i="20"/>
  <c r="K11" i="20"/>
  <c r="I11" i="20"/>
  <c r="G11" i="20"/>
  <c r="L10" i="20"/>
  <c r="K10" i="20"/>
  <c r="I10" i="20"/>
  <c r="G10" i="20"/>
  <c r="L9" i="20"/>
  <c r="K9" i="20"/>
  <c r="I9" i="20"/>
  <c r="G9" i="20"/>
  <c r="L8" i="20"/>
  <c r="K8" i="20"/>
  <c r="I8" i="20"/>
  <c r="G8" i="20"/>
  <c r="L7" i="20"/>
  <c r="K7" i="20"/>
  <c r="I7" i="20"/>
  <c r="G7" i="20"/>
  <c r="L6" i="20"/>
  <c r="K6" i="20"/>
  <c r="I6" i="20"/>
  <c r="G6" i="20"/>
  <c r="L5" i="20"/>
  <c r="K5" i="20"/>
  <c r="I5" i="20"/>
  <c r="G5" i="20"/>
  <c r="G15" i="20" s="1"/>
  <c r="L4" i="20"/>
  <c r="K4" i="20"/>
  <c r="I4" i="20"/>
  <c r="G4" i="20"/>
  <c r="L3" i="20"/>
  <c r="K15" i="20"/>
  <c r="I3" i="20"/>
  <c r="G3" i="20"/>
  <c r="J15" i="20"/>
  <c r="H15" i="20"/>
  <c r="F15" i="20"/>
  <c r="E15" i="20"/>
  <c r="K3" i="19"/>
  <c r="L14" i="19"/>
  <c r="K14" i="19"/>
  <c r="I14" i="19"/>
  <c r="G14" i="19"/>
  <c r="L13" i="19"/>
  <c r="K13" i="19"/>
  <c r="I13" i="19"/>
  <c r="G13" i="19"/>
  <c r="L12" i="19"/>
  <c r="K12" i="19"/>
  <c r="I12" i="19"/>
  <c r="G12" i="19"/>
  <c r="L11" i="19"/>
  <c r="K11" i="19"/>
  <c r="I11" i="19"/>
  <c r="G11" i="19"/>
  <c r="L10" i="19"/>
  <c r="K10" i="19"/>
  <c r="I10" i="19"/>
  <c r="G10" i="19"/>
  <c r="L9" i="19"/>
  <c r="K9" i="19"/>
  <c r="I9" i="19"/>
  <c r="G9" i="19"/>
  <c r="L8" i="19"/>
  <c r="K8" i="19"/>
  <c r="I8" i="19"/>
  <c r="G8" i="19"/>
  <c r="L7" i="19"/>
  <c r="K7" i="19"/>
  <c r="I7" i="19"/>
  <c r="G7" i="19"/>
  <c r="L6" i="19"/>
  <c r="K6" i="19"/>
  <c r="I6" i="19"/>
  <c r="G6" i="19"/>
  <c r="L5" i="19"/>
  <c r="K5" i="19"/>
  <c r="I5" i="19"/>
  <c r="G5" i="19"/>
  <c r="L4" i="19"/>
  <c r="K4" i="19"/>
  <c r="I4" i="19"/>
  <c r="G4" i="19"/>
  <c r="L3" i="19"/>
  <c r="K15" i="19"/>
  <c r="I3" i="19"/>
  <c r="G3" i="19"/>
  <c r="J15" i="19"/>
  <c r="H15" i="19"/>
  <c r="F15" i="19"/>
  <c r="E15" i="19"/>
  <c r="K3" i="18"/>
  <c r="L14" i="18"/>
  <c r="K14" i="18"/>
  <c r="I14" i="18"/>
  <c r="G14" i="18"/>
  <c r="L13" i="18"/>
  <c r="K13" i="18"/>
  <c r="I13" i="18"/>
  <c r="G13" i="18"/>
  <c r="L12" i="18"/>
  <c r="K12" i="18"/>
  <c r="I12" i="18"/>
  <c r="G12" i="18"/>
  <c r="L11" i="18"/>
  <c r="K11" i="18"/>
  <c r="I11" i="18"/>
  <c r="G11" i="18"/>
  <c r="L10" i="18"/>
  <c r="K10" i="18"/>
  <c r="I10" i="18"/>
  <c r="G10" i="18"/>
  <c r="L9" i="18"/>
  <c r="K9" i="18"/>
  <c r="I9" i="18"/>
  <c r="G9" i="18"/>
  <c r="L8" i="18"/>
  <c r="K8" i="18"/>
  <c r="I8" i="18"/>
  <c r="G8" i="18"/>
  <c r="L7" i="18"/>
  <c r="K7" i="18"/>
  <c r="I7" i="18"/>
  <c r="G7" i="18"/>
  <c r="L6" i="18"/>
  <c r="K6" i="18"/>
  <c r="I6" i="18"/>
  <c r="G6" i="18"/>
  <c r="L5" i="18"/>
  <c r="K5" i="18"/>
  <c r="I5" i="18"/>
  <c r="G5" i="18"/>
  <c r="L4" i="18"/>
  <c r="K4" i="18"/>
  <c r="I4" i="18"/>
  <c r="G4" i="18"/>
  <c r="L3" i="18"/>
  <c r="K15" i="18"/>
  <c r="I3" i="18"/>
  <c r="G3" i="18"/>
  <c r="J15" i="18"/>
  <c r="H15" i="18"/>
  <c r="F15" i="18"/>
  <c r="E15" i="18"/>
  <c r="K3" i="17"/>
  <c r="L14" i="17"/>
  <c r="K14" i="17"/>
  <c r="I14" i="17"/>
  <c r="G14" i="17"/>
  <c r="L13" i="17"/>
  <c r="K13" i="17"/>
  <c r="I13" i="17"/>
  <c r="G13" i="17"/>
  <c r="L12" i="17"/>
  <c r="K12" i="17"/>
  <c r="I12" i="17"/>
  <c r="G12" i="17"/>
  <c r="L11" i="17"/>
  <c r="K11" i="17"/>
  <c r="I11" i="17"/>
  <c r="G11" i="17"/>
  <c r="L10" i="17"/>
  <c r="K10" i="17"/>
  <c r="I10" i="17"/>
  <c r="G10" i="17"/>
  <c r="L9" i="17"/>
  <c r="K9" i="17"/>
  <c r="I9" i="17"/>
  <c r="G9" i="17"/>
  <c r="L8" i="17"/>
  <c r="K8" i="17"/>
  <c r="I8" i="17"/>
  <c r="G8" i="17"/>
  <c r="L7" i="17"/>
  <c r="K7" i="17"/>
  <c r="I7" i="17"/>
  <c r="G7" i="17"/>
  <c r="L6" i="17"/>
  <c r="K6" i="17"/>
  <c r="I6" i="17"/>
  <c r="G6" i="17"/>
  <c r="L5" i="17"/>
  <c r="K5" i="17"/>
  <c r="I5" i="17"/>
  <c r="G5" i="17"/>
  <c r="L4" i="17"/>
  <c r="K4" i="17"/>
  <c r="I4" i="17"/>
  <c r="G4" i="17"/>
  <c r="L3" i="17"/>
  <c r="K15" i="17"/>
  <c r="I3" i="17"/>
  <c r="G3" i="17"/>
  <c r="J15" i="17"/>
  <c r="H15" i="17"/>
  <c r="F15" i="17"/>
  <c r="E15" i="17"/>
  <c r="K3" i="16"/>
  <c r="L14" i="16"/>
  <c r="K14" i="16"/>
  <c r="I14" i="16"/>
  <c r="G14" i="16"/>
  <c r="L13" i="16"/>
  <c r="K13" i="16"/>
  <c r="I13" i="16"/>
  <c r="G13" i="16"/>
  <c r="L12" i="16"/>
  <c r="K12" i="16"/>
  <c r="I12" i="16"/>
  <c r="G12" i="16"/>
  <c r="L11" i="16"/>
  <c r="K11" i="16"/>
  <c r="I11" i="16"/>
  <c r="G11" i="16"/>
  <c r="L10" i="16"/>
  <c r="K10" i="16"/>
  <c r="I10" i="16"/>
  <c r="G10" i="16"/>
  <c r="L9" i="16"/>
  <c r="K9" i="16"/>
  <c r="I9" i="16"/>
  <c r="G9" i="16"/>
  <c r="L8" i="16"/>
  <c r="K8" i="16"/>
  <c r="I8" i="16"/>
  <c r="G8" i="16"/>
  <c r="L7" i="16"/>
  <c r="K7" i="16"/>
  <c r="I7" i="16"/>
  <c r="G7" i="16"/>
  <c r="L6" i="16"/>
  <c r="K6" i="16"/>
  <c r="I6" i="16"/>
  <c r="G6" i="16"/>
  <c r="L5" i="16"/>
  <c r="L15" i="16" s="1"/>
  <c r="K5" i="16"/>
  <c r="I5" i="16"/>
  <c r="G5" i="16"/>
  <c r="L4" i="16"/>
  <c r="K4" i="16"/>
  <c r="I4" i="16"/>
  <c r="G4" i="16"/>
  <c r="L3" i="16"/>
  <c r="K15" i="16"/>
  <c r="I3" i="16"/>
  <c r="G3" i="16"/>
  <c r="J15" i="16"/>
  <c r="I15" i="16"/>
  <c r="H15" i="16"/>
  <c r="F15" i="16"/>
  <c r="E15" i="16"/>
  <c r="K3" i="15"/>
  <c r="L14" i="15"/>
  <c r="K14" i="15"/>
  <c r="I14" i="15"/>
  <c r="G14" i="15"/>
  <c r="L13" i="15"/>
  <c r="K13" i="15"/>
  <c r="I13" i="15"/>
  <c r="G13" i="15"/>
  <c r="L12" i="15"/>
  <c r="K12" i="15"/>
  <c r="I12" i="15"/>
  <c r="G12" i="15"/>
  <c r="L11" i="15"/>
  <c r="K11" i="15"/>
  <c r="I11" i="15"/>
  <c r="G11" i="15"/>
  <c r="L10" i="15"/>
  <c r="K10" i="15"/>
  <c r="I10" i="15"/>
  <c r="G10" i="15"/>
  <c r="L9" i="15"/>
  <c r="K9" i="15"/>
  <c r="I9" i="15"/>
  <c r="G9" i="15"/>
  <c r="L8" i="15"/>
  <c r="K8" i="15"/>
  <c r="I8" i="15"/>
  <c r="G8" i="15"/>
  <c r="L7" i="15"/>
  <c r="K7" i="15"/>
  <c r="I7" i="15"/>
  <c r="G7" i="15"/>
  <c r="L6" i="15"/>
  <c r="K6" i="15"/>
  <c r="I6" i="15"/>
  <c r="G6" i="15"/>
  <c r="L5" i="15"/>
  <c r="K5" i="15"/>
  <c r="I5" i="15"/>
  <c r="G5" i="15"/>
  <c r="L4" i="15"/>
  <c r="K4" i="15"/>
  <c r="I4" i="15"/>
  <c r="G4" i="15"/>
  <c r="L3" i="15"/>
  <c r="K15" i="15"/>
  <c r="I3" i="15"/>
  <c r="G3" i="15"/>
  <c r="J15" i="15"/>
  <c r="I15" i="15"/>
  <c r="H15" i="15"/>
  <c r="F15" i="15"/>
  <c r="E15" i="15"/>
  <c r="K3" i="14"/>
  <c r="L14" i="14"/>
  <c r="K14" i="14"/>
  <c r="I14" i="14"/>
  <c r="G14" i="14"/>
  <c r="L13" i="14"/>
  <c r="K13" i="14"/>
  <c r="I13" i="14"/>
  <c r="G13" i="14"/>
  <c r="L12" i="14"/>
  <c r="K12" i="14"/>
  <c r="I12" i="14"/>
  <c r="G12" i="14"/>
  <c r="L11" i="14"/>
  <c r="K11" i="14"/>
  <c r="I11" i="14"/>
  <c r="G11" i="14"/>
  <c r="L10" i="14"/>
  <c r="K10" i="14"/>
  <c r="I10" i="14"/>
  <c r="G10" i="14"/>
  <c r="L9" i="14"/>
  <c r="K9" i="14"/>
  <c r="I9" i="14"/>
  <c r="G9" i="14"/>
  <c r="L8" i="14"/>
  <c r="K8" i="14"/>
  <c r="I8" i="14"/>
  <c r="G8" i="14"/>
  <c r="L7" i="14"/>
  <c r="K7" i="14"/>
  <c r="I7" i="14"/>
  <c r="G7" i="14"/>
  <c r="L6" i="14"/>
  <c r="K6" i="14"/>
  <c r="I6" i="14"/>
  <c r="G6" i="14"/>
  <c r="L5" i="14"/>
  <c r="K5" i="14"/>
  <c r="K15" i="14" s="1"/>
  <c r="I5" i="14"/>
  <c r="G5" i="14"/>
  <c r="L4" i="14"/>
  <c r="K4" i="14"/>
  <c r="I4" i="14"/>
  <c r="G4" i="14"/>
  <c r="L3" i="14"/>
  <c r="I3" i="14"/>
  <c r="G3" i="14"/>
  <c r="H15" i="14"/>
  <c r="F15" i="14"/>
  <c r="E15" i="14"/>
  <c r="J15" i="14"/>
  <c r="K3" i="7"/>
  <c r="K14" i="7"/>
  <c r="J14" i="7"/>
  <c r="L14" i="7" s="1"/>
  <c r="I14" i="7"/>
  <c r="K13" i="7"/>
  <c r="J13" i="7"/>
  <c r="L13" i="7" s="1"/>
  <c r="I13" i="7"/>
  <c r="K12" i="7"/>
  <c r="J12" i="7"/>
  <c r="L12" i="7" s="1"/>
  <c r="I12" i="7"/>
  <c r="K11" i="7"/>
  <c r="J11" i="7"/>
  <c r="L11" i="7" s="1"/>
  <c r="I11" i="7"/>
  <c r="K10" i="7"/>
  <c r="J10" i="7"/>
  <c r="L10" i="7" s="1"/>
  <c r="I10" i="7"/>
  <c r="K9" i="7"/>
  <c r="J9" i="7"/>
  <c r="L9" i="7" s="1"/>
  <c r="I9" i="7"/>
  <c r="K8" i="7"/>
  <c r="J8" i="7"/>
  <c r="L8" i="7" s="1"/>
  <c r="I8" i="7"/>
  <c r="L7" i="7"/>
  <c r="K7" i="7"/>
  <c r="J7" i="7"/>
  <c r="I7" i="7"/>
  <c r="K6" i="7"/>
  <c r="J6" i="7"/>
  <c r="L6" i="7" s="1"/>
  <c r="I6" i="7"/>
  <c r="L5" i="7"/>
  <c r="K5" i="7"/>
  <c r="J5" i="7"/>
  <c r="I5" i="7"/>
  <c r="K4" i="7"/>
  <c r="J4" i="7"/>
  <c r="L4" i="7" s="1"/>
  <c r="I4" i="7"/>
  <c r="J3" i="7"/>
  <c r="L3" i="7" s="1"/>
  <c r="I3" i="7"/>
  <c r="G15" i="21" l="1"/>
  <c r="L15" i="20"/>
  <c r="G15" i="19"/>
  <c r="L15" i="19"/>
  <c r="G15" i="18"/>
  <c r="L15" i="18"/>
  <c r="G15" i="17"/>
  <c r="L15" i="17"/>
  <c r="G15" i="16"/>
  <c r="G15" i="15"/>
  <c r="L15" i="15"/>
  <c r="I15" i="20"/>
  <c r="I15" i="19"/>
  <c r="I15" i="18"/>
  <c r="I15" i="17"/>
  <c r="G15" i="14"/>
  <c r="I15" i="14"/>
  <c r="L15" i="14"/>
  <c r="K18" i="12"/>
  <c r="K29" i="12"/>
  <c r="J29" i="12"/>
  <c r="L29" i="12" s="1"/>
  <c r="E29" i="12"/>
  <c r="I29" i="12" s="1"/>
  <c r="K28" i="12"/>
  <c r="J28" i="12"/>
  <c r="L28" i="12" s="1"/>
  <c r="E28" i="12"/>
  <c r="I28" i="12" s="1"/>
  <c r="K27" i="12"/>
  <c r="J27" i="12"/>
  <c r="L27" i="12" s="1"/>
  <c r="E27" i="12"/>
  <c r="I27" i="12" s="1"/>
  <c r="K26" i="12"/>
  <c r="J26" i="12"/>
  <c r="L26" i="12" s="1"/>
  <c r="E26" i="12"/>
  <c r="I26" i="12" s="1"/>
  <c r="K25" i="12"/>
  <c r="J25" i="12"/>
  <c r="L25" i="12" s="1"/>
  <c r="E25" i="12"/>
  <c r="I25" i="12" s="1"/>
  <c r="K24" i="12"/>
  <c r="J24" i="12"/>
  <c r="L24" i="12" s="1"/>
  <c r="E24" i="12"/>
  <c r="I24" i="12" s="1"/>
  <c r="K23" i="12"/>
  <c r="J23" i="12"/>
  <c r="L23" i="12" s="1"/>
  <c r="E23" i="12"/>
  <c r="I23" i="12" s="1"/>
  <c r="K22" i="12"/>
  <c r="J22" i="12"/>
  <c r="L22" i="12" s="1"/>
  <c r="E22" i="12"/>
  <c r="I22" i="12" s="1"/>
  <c r="K21" i="12"/>
  <c r="J21" i="12"/>
  <c r="L21" i="12" s="1"/>
  <c r="E21" i="12"/>
  <c r="I21" i="12" s="1"/>
  <c r="K20" i="12"/>
  <c r="J20" i="12"/>
  <c r="L20" i="12" s="1"/>
  <c r="E20" i="12"/>
  <c r="I20" i="12" s="1"/>
  <c r="K19" i="12"/>
  <c r="J19" i="12"/>
  <c r="L19" i="12" s="1"/>
  <c r="E19" i="12"/>
  <c r="I19" i="12" s="1"/>
  <c r="K30" i="12"/>
  <c r="J18" i="12"/>
  <c r="L18" i="12" s="1"/>
  <c r="E18" i="12"/>
  <c r="I18" i="12" s="1"/>
  <c r="H30" i="12"/>
  <c r="G30" i="12"/>
  <c r="F30" i="12"/>
  <c r="L30" i="12" l="1"/>
  <c r="E30" i="12"/>
  <c r="I30" i="12" s="1"/>
  <c r="J30" i="12"/>
  <c r="K18" i="6" l="1"/>
  <c r="K30" i="6" s="1"/>
  <c r="K29" i="6"/>
  <c r="J29" i="6"/>
  <c r="L29" i="6" s="1"/>
  <c r="E29" i="6"/>
  <c r="I29" i="6" s="1"/>
  <c r="K28" i="6"/>
  <c r="J28" i="6"/>
  <c r="L28" i="6" s="1"/>
  <c r="E28" i="6"/>
  <c r="E30" i="6" s="1"/>
  <c r="I30" i="6" s="1"/>
  <c r="K27" i="6"/>
  <c r="J27" i="6"/>
  <c r="L27" i="6" s="1"/>
  <c r="I27" i="6"/>
  <c r="K26" i="6"/>
  <c r="J26" i="6"/>
  <c r="L26" i="6" s="1"/>
  <c r="I26" i="6"/>
  <c r="L25" i="6"/>
  <c r="K25" i="6"/>
  <c r="J25" i="6"/>
  <c r="I25" i="6"/>
  <c r="K24" i="6"/>
  <c r="J24" i="6"/>
  <c r="L24" i="6" s="1"/>
  <c r="E24" i="6"/>
  <c r="I24" i="6" s="1"/>
  <c r="K23" i="6"/>
  <c r="J23" i="6"/>
  <c r="L23" i="6" s="1"/>
  <c r="E23" i="6"/>
  <c r="I23" i="6" s="1"/>
  <c r="K22" i="6"/>
  <c r="J22" i="6"/>
  <c r="L22" i="6" s="1"/>
  <c r="E22" i="6"/>
  <c r="I22" i="6" s="1"/>
  <c r="K21" i="6"/>
  <c r="J21" i="6"/>
  <c r="L21" i="6" s="1"/>
  <c r="I21" i="6"/>
  <c r="K20" i="6"/>
  <c r="J20" i="6"/>
  <c r="L20" i="6" s="1"/>
  <c r="I20" i="6"/>
  <c r="K19" i="6"/>
  <c r="J19" i="6"/>
  <c r="L19" i="6" s="1"/>
  <c r="I19" i="6"/>
  <c r="L18" i="6"/>
  <c r="J18" i="6"/>
  <c r="I18" i="6"/>
  <c r="H30" i="6"/>
  <c r="G30" i="6"/>
  <c r="F30" i="6"/>
  <c r="I28" i="6" l="1"/>
  <c r="L30" i="6"/>
  <c r="J30" i="6"/>
  <c r="K18" i="13" l="1"/>
  <c r="K29" i="13"/>
  <c r="J29" i="13"/>
  <c r="L29" i="13" s="1"/>
  <c r="E29" i="13"/>
  <c r="I29" i="13" s="1"/>
  <c r="K28" i="13"/>
  <c r="J28" i="13"/>
  <c r="L28" i="13" s="1"/>
  <c r="E28" i="13"/>
  <c r="I28" i="13" s="1"/>
  <c r="K27" i="13"/>
  <c r="J27" i="13"/>
  <c r="L27" i="13" s="1"/>
  <c r="E27" i="13"/>
  <c r="I27" i="13" s="1"/>
  <c r="K26" i="13"/>
  <c r="J26" i="13"/>
  <c r="L26" i="13" s="1"/>
  <c r="E26" i="13"/>
  <c r="I26" i="13" s="1"/>
  <c r="K25" i="13"/>
  <c r="J25" i="13"/>
  <c r="L25" i="13" s="1"/>
  <c r="E25" i="13"/>
  <c r="I25" i="13" s="1"/>
  <c r="K24" i="13"/>
  <c r="J24" i="13"/>
  <c r="L24" i="13" s="1"/>
  <c r="E24" i="13"/>
  <c r="I24" i="13" s="1"/>
  <c r="K23" i="13"/>
  <c r="J23" i="13"/>
  <c r="L23" i="13" s="1"/>
  <c r="E23" i="13"/>
  <c r="I23" i="13" s="1"/>
  <c r="K22" i="13"/>
  <c r="J22" i="13"/>
  <c r="L22" i="13" s="1"/>
  <c r="E22" i="13"/>
  <c r="I22" i="13" s="1"/>
  <c r="K21" i="13"/>
  <c r="J21" i="13"/>
  <c r="L21" i="13" s="1"/>
  <c r="E21" i="13"/>
  <c r="I21" i="13" s="1"/>
  <c r="K20" i="13"/>
  <c r="J20" i="13"/>
  <c r="L20" i="13" s="1"/>
  <c r="E20" i="13"/>
  <c r="I20" i="13" s="1"/>
  <c r="K19" i="13"/>
  <c r="J19" i="13"/>
  <c r="L19" i="13" s="1"/>
  <c r="E19" i="13"/>
  <c r="I19" i="13" s="1"/>
  <c r="K30" i="13"/>
  <c r="J18" i="13"/>
  <c r="J30" i="13" s="1"/>
  <c r="E18" i="13"/>
  <c r="I18" i="13" s="1"/>
  <c r="H30" i="13"/>
  <c r="G30" i="13"/>
  <c r="F30" i="13"/>
  <c r="L18" i="13" l="1"/>
  <c r="E30" i="13"/>
  <c r="I30" i="13" s="1"/>
  <c r="L30" i="13"/>
  <c r="K18" i="9" l="1"/>
  <c r="K29" i="9"/>
  <c r="J29" i="9"/>
  <c r="L29" i="9" s="1"/>
  <c r="E29" i="9"/>
  <c r="I29" i="9" s="1"/>
  <c r="K28" i="9"/>
  <c r="J28" i="9"/>
  <c r="L28" i="9" s="1"/>
  <c r="E28" i="9"/>
  <c r="I28" i="9" s="1"/>
  <c r="K27" i="9"/>
  <c r="J27" i="9"/>
  <c r="L27" i="9" s="1"/>
  <c r="E27" i="9"/>
  <c r="I27" i="9" s="1"/>
  <c r="K26" i="9"/>
  <c r="J26" i="9"/>
  <c r="L26" i="9" s="1"/>
  <c r="E26" i="9"/>
  <c r="I26" i="9" s="1"/>
  <c r="K25" i="9"/>
  <c r="J25" i="9"/>
  <c r="L25" i="9" s="1"/>
  <c r="E25" i="9"/>
  <c r="I25" i="9" s="1"/>
  <c r="K24" i="9"/>
  <c r="J24" i="9"/>
  <c r="L24" i="9" s="1"/>
  <c r="E24" i="9"/>
  <c r="I24" i="9" s="1"/>
  <c r="K23" i="9"/>
  <c r="J23" i="9"/>
  <c r="L23" i="9" s="1"/>
  <c r="E23" i="9"/>
  <c r="I23" i="9" s="1"/>
  <c r="K22" i="9"/>
  <c r="J22" i="9"/>
  <c r="L22" i="9" s="1"/>
  <c r="E22" i="9"/>
  <c r="I22" i="9" s="1"/>
  <c r="K21" i="9"/>
  <c r="J21" i="9"/>
  <c r="L21" i="9" s="1"/>
  <c r="E21" i="9"/>
  <c r="I21" i="9" s="1"/>
  <c r="K20" i="9"/>
  <c r="J20" i="9"/>
  <c r="L20" i="9" s="1"/>
  <c r="E20" i="9"/>
  <c r="I20" i="9" s="1"/>
  <c r="K19" i="9"/>
  <c r="J19" i="9"/>
  <c r="L19" i="9" s="1"/>
  <c r="E19" i="9"/>
  <c r="I19" i="9" s="1"/>
  <c r="K30" i="9"/>
  <c r="J18" i="9"/>
  <c r="J30" i="9" s="1"/>
  <c r="E18" i="9"/>
  <c r="I18" i="9" s="1"/>
  <c r="H30" i="9"/>
  <c r="G30" i="9"/>
  <c r="F30" i="9"/>
  <c r="L18" i="9" l="1"/>
  <c r="E30" i="9"/>
  <c r="I30" i="9" s="1"/>
  <c r="L30" i="9"/>
  <c r="K18" i="8" l="1"/>
  <c r="K29" i="8"/>
  <c r="J29" i="8"/>
  <c r="L29" i="8" s="1"/>
  <c r="E29" i="8"/>
  <c r="I29" i="8" s="1"/>
  <c r="K28" i="8"/>
  <c r="J28" i="8"/>
  <c r="L28" i="8" s="1"/>
  <c r="E28" i="8"/>
  <c r="I28" i="8" s="1"/>
  <c r="K27" i="8"/>
  <c r="J27" i="8"/>
  <c r="L27" i="8" s="1"/>
  <c r="E27" i="8"/>
  <c r="I27" i="8" s="1"/>
  <c r="K26" i="8"/>
  <c r="J26" i="8"/>
  <c r="L26" i="8" s="1"/>
  <c r="E26" i="8"/>
  <c r="I26" i="8" s="1"/>
  <c r="K25" i="8"/>
  <c r="J25" i="8"/>
  <c r="L25" i="8" s="1"/>
  <c r="E25" i="8"/>
  <c r="I25" i="8" s="1"/>
  <c r="K24" i="8"/>
  <c r="J24" i="8"/>
  <c r="L24" i="8" s="1"/>
  <c r="E24" i="8"/>
  <c r="I24" i="8" s="1"/>
  <c r="K23" i="8"/>
  <c r="J23" i="8"/>
  <c r="L23" i="8" s="1"/>
  <c r="E23" i="8"/>
  <c r="I23" i="8" s="1"/>
  <c r="K22" i="8"/>
  <c r="J22" i="8"/>
  <c r="L22" i="8" s="1"/>
  <c r="E22" i="8"/>
  <c r="I22" i="8" s="1"/>
  <c r="K21" i="8"/>
  <c r="J21" i="8"/>
  <c r="L21" i="8" s="1"/>
  <c r="E21" i="8"/>
  <c r="I21" i="8" s="1"/>
  <c r="K20" i="8"/>
  <c r="J20" i="8"/>
  <c r="L20" i="8" s="1"/>
  <c r="E20" i="8"/>
  <c r="I20" i="8" s="1"/>
  <c r="K19" i="8"/>
  <c r="J19" i="8"/>
  <c r="L19" i="8" s="1"/>
  <c r="E19" i="8"/>
  <c r="I19" i="8" s="1"/>
  <c r="K30" i="8"/>
  <c r="J18" i="8"/>
  <c r="L18" i="8" s="1"/>
  <c r="E18" i="8"/>
  <c r="E30" i="8" s="1"/>
  <c r="I30" i="8" s="1"/>
  <c r="H30" i="8"/>
  <c r="G30" i="8"/>
  <c r="F30" i="8"/>
  <c r="I18" i="8" l="1"/>
  <c r="J30" i="8"/>
  <c r="L30" i="8"/>
  <c r="K3" i="13" l="1"/>
  <c r="K15" i="13"/>
  <c r="K14" i="13"/>
  <c r="J14" i="13"/>
  <c r="L14" i="13" s="1"/>
  <c r="I14" i="13"/>
  <c r="K13" i="13"/>
  <c r="J13" i="13"/>
  <c r="L13" i="13" s="1"/>
  <c r="I13" i="13"/>
  <c r="L12" i="13"/>
  <c r="K12" i="13"/>
  <c r="J12" i="13"/>
  <c r="I12" i="13"/>
  <c r="K11" i="13"/>
  <c r="J11" i="13"/>
  <c r="L11" i="13" s="1"/>
  <c r="I11" i="13"/>
  <c r="K10" i="13"/>
  <c r="J10" i="13"/>
  <c r="L10" i="13" s="1"/>
  <c r="I10" i="13"/>
  <c r="K9" i="13"/>
  <c r="J9" i="13"/>
  <c r="L9" i="13" s="1"/>
  <c r="I9" i="13"/>
  <c r="K8" i="13"/>
  <c r="J8" i="13"/>
  <c r="L8" i="13" s="1"/>
  <c r="I8" i="13"/>
  <c r="L7" i="13"/>
  <c r="K7" i="13"/>
  <c r="J7" i="13"/>
  <c r="I7" i="13"/>
  <c r="K6" i="13"/>
  <c r="J6" i="13"/>
  <c r="L6" i="13" s="1"/>
  <c r="I6" i="13"/>
  <c r="K5" i="13"/>
  <c r="J5" i="13"/>
  <c r="L5" i="13" s="1"/>
  <c r="I5" i="13"/>
  <c r="K4" i="13"/>
  <c r="J4" i="13"/>
  <c r="L4" i="13" s="1"/>
  <c r="I4" i="13"/>
  <c r="J3" i="13"/>
  <c r="L3" i="13" s="1"/>
  <c r="I3" i="13"/>
  <c r="J15" i="13"/>
  <c r="I15" i="13"/>
  <c r="H15" i="13"/>
  <c r="G15" i="13"/>
  <c r="F15" i="13"/>
  <c r="E15" i="13"/>
  <c r="L15" i="13" l="1"/>
  <c r="K3" i="12" l="1"/>
  <c r="K14" i="12"/>
  <c r="J14" i="12"/>
  <c r="L14" i="12" s="1"/>
  <c r="I14" i="12"/>
  <c r="K13" i="12"/>
  <c r="J13" i="12"/>
  <c r="L13" i="12" s="1"/>
  <c r="I13" i="12"/>
  <c r="L12" i="12"/>
  <c r="K12" i="12"/>
  <c r="J12" i="12"/>
  <c r="I12" i="12"/>
  <c r="K11" i="12"/>
  <c r="J11" i="12"/>
  <c r="L11" i="12" s="1"/>
  <c r="I11" i="12"/>
  <c r="K10" i="12"/>
  <c r="J10" i="12"/>
  <c r="L10" i="12" s="1"/>
  <c r="I10" i="12"/>
  <c r="K9" i="12"/>
  <c r="J9" i="12"/>
  <c r="L9" i="12" s="1"/>
  <c r="I9" i="12"/>
  <c r="K8" i="12"/>
  <c r="J8" i="12"/>
  <c r="L8" i="12" s="1"/>
  <c r="I8" i="12"/>
  <c r="L7" i="12"/>
  <c r="K7" i="12"/>
  <c r="J7" i="12"/>
  <c r="I7" i="12"/>
  <c r="K6" i="12"/>
  <c r="J6" i="12"/>
  <c r="L6" i="12" s="1"/>
  <c r="I6" i="12"/>
  <c r="K5" i="12"/>
  <c r="J5" i="12"/>
  <c r="L5" i="12" s="1"/>
  <c r="I5" i="12"/>
  <c r="K4" i="12"/>
  <c r="J4" i="12"/>
  <c r="L4" i="12" s="1"/>
  <c r="I4" i="12"/>
  <c r="K15" i="12"/>
  <c r="J3" i="12"/>
  <c r="L3" i="12" s="1"/>
  <c r="I3" i="12"/>
  <c r="H15" i="12"/>
  <c r="G15" i="12"/>
  <c r="F15" i="12"/>
  <c r="E15" i="12"/>
  <c r="I15" i="12" l="1"/>
  <c r="L15" i="12"/>
  <c r="J15" i="12"/>
  <c r="K3" i="11" l="1"/>
  <c r="K14" i="11"/>
  <c r="J14" i="11"/>
  <c r="L14" i="11" s="1"/>
  <c r="I14" i="11"/>
  <c r="K13" i="11"/>
  <c r="J13" i="11"/>
  <c r="L13" i="11" s="1"/>
  <c r="I13" i="11"/>
  <c r="K12" i="11"/>
  <c r="J12" i="11"/>
  <c r="L12" i="11" s="1"/>
  <c r="I12" i="11"/>
  <c r="L11" i="11"/>
  <c r="K11" i="11"/>
  <c r="J11" i="11"/>
  <c r="I11" i="11"/>
  <c r="K10" i="11"/>
  <c r="J10" i="11"/>
  <c r="L10" i="11" s="1"/>
  <c r="I10" i="11"/>
  <c r="K9" i="11"/>
  <c r="J9" i="11"/>
  <c r="L9" i="11" s="1"/>
  <c r="I9" i="11"/>
  <c r="K8" i="11"/>
  <c r="J8" i="11"/>
  <c r="L8" i="11" s="1"/>
  <c r="I8" i="11"/>
  <c r="K7" i="11"/>
  <c r="J7" i="11"/>
  <c r="L7" i="11" s="1"/>
  <c r="I7" i="11"/>
  <c r="L6" i="11"/>
  <c r="K6" i="11"/>
  <c r="J6" i="11"/>
  <c r="I6" i="11"/>
  <c r="K5" i="11"/>
  <c r="J5" i="11"/>
  <c r="L5" i="11" s="1"/>
  <c r="I5" i="11"/>
  <c r="K4" i="11"/>
  <c r="J4" i="11"/>
  <c r="J15" i="11" s="1"/>
  <c r="I4" i="11"/>
  <c r="K15" i="11"/>
  <c r="J3" i="11"/>
  <c r="L3" i="11" s="1"/>
  <c r="I3" i="11"/>
  <c r="H15" i="11"/>
  <c r="G15" i="11"/>
  <c r="F15" i="11"/>
  <c r="E15" i="11"/>
  <c r="L4" i="11" l="1"/>
  <c r="I15" i="11"/>
  <c r="L15" i="11"/>
  <c r="K3" i="10" l="1"/>
  <c r="K14" i="10"/>
  <c r="J14" i="10"/>
  <c r="L14" i="10" s="1"/>
  <c r="I14" i="10"/>
  <c r="K13" i="10"/>
  <c r="J13" i="10"/>
  <c r="L13" i="10" s="1"/>
  <c r="I13" i="10"/>
  <c r="L12" i="10"/>
  <c r="K12" i="10"/>
  <c r="J12" i="10"/>
  <c r="I12" i="10"/>
  <c r="K11" i="10"/>
  <c r="J11" i="10"/>
  <c r="L11" i="10" s="1"/>
  <c r="I11" i="10"/>
  <c r="K10" i="10"/>
  <c r="J10" i="10"/>
  <c r="L10" i="10" s="1"/>
  <c r="I10" i="10"/>
  <c r="K9" i="10"/>
  <c r="J9" i="10"/>
  <c r="L9" i="10" s="1"/>
  <c r="I9" i="10"/>
  <c r="K8" i="10"/>
  <c r="J8" i="10"/>
  <c r="L8" i="10" s="1"/>
  <c r="I8" i="10"/>
  <c r="L7" i="10"/>
  <c r="K7" i="10"/>
  <c r="J7" i="10"/>
  <c r="I7" i="10"/>
  <c r="K6" i="10"/>
  <c r="J6" i="10"/>
  <c r="L6" i="10" s="1"/>
  <c r="I6" i="10"/>
  <c r="K5" i="10"/>
  <c r="J5" i="10"/>
  <c r="L5" i="10" s="1"/>
  <c r="I5" i="10"/>
  <c r="K4" i="10"/>
  <c r="J4" i="10"/>
  <c r="L4" i="10" s="1"/>
  <c r="I4" i="10"/>
  <c r="J3" i="10"/>
  <c r="L3" i="10" s="1"/>
  <c r="I3" i="10"/>
  <c r="H15" i="10" l="1"/>
  <c r="G15" i="10"/>
  <c r="F15" i="10"/>
  <c r="E15" i="10"/>
  <c r="I15" i="10" s="1"/>
  <c r="K15" i="10"/>
  <c r="K3" i="9"/>
  <c r="K14" i="9"/>
  <c r="J14" i="9"/>
  <c r="L14" i="9" s="1"/>
  <c r="I14" i="9"/>
  <c r="L13" i="9"/>
  <c r="K13" i="9"/>
  <c r="J13" i="9"/>
  <c r="I13" i="9"/>
  <c r="L12" i="9"/>
  <c r="K12" i="9"/>
  <c r="J12" i="9"/>
  <c r="I12" i="9"/>
  <c r="K11" i="9"/>
  <c r="J11" i="9"/>
  <c r="L11" i="9" s="1"/>
  <c r="I11" i="9"/>
  <c r="K10" i="9"/>
  <c r="J10" i="9"/>
  <c r="L10" i="9" s="1"/>
  <c r="I10" i="9"/>
  <c r="K9" i="9"/>
  <c r="J9" i="9"/>
  <c r="L9" i="9" s="1"/>
  <c r="I9" i="9"/>
  <c r="K8" i="9"/>
  <c r="J8" i="9"/>
  <c r="L8" i="9" s="1"/>
  <c r="I8" i="9"/>
  <c r="L7" i="9"/>
  <c r="K7" i="9"/>
  <c r="J7" i="9"/>
  <c r="I7" i="9"/>
  <c r="K6" i="9"/>
  <c r="J6" i="9"/>
  <c r="L6" i="9" s="1"/>
  <c r="I6" i="9"/>
  <c r="K5" i="9"/>
  <c r="J5" i="9"/>
  <c r="L5" i="9" s="1"/>
  <c r="I5" i="9"/>
  <c r="K4" i="9"/>
  <c r="J4" i="9"/>
  <c r="L4" i="9" s="1"/>
  <c r="I4" i="9"/>
  <c r="K15" i="9"/>
  <c r="J3" i="9"/>
  <c r="L3" i="9" s="1"/>
  <c r="I3" i="9"/>
  <c r="H15" i="9"/>
  <c r="G15" i="9"/>
  <c r="F15" i="9"/>
  <c r="E15" i="9"/>
  <c r="L15" i="10" l="1"/>
  <c r="J15" i="10"/>
  <c r="I15" i="9"/>
  <c r="L15" i="9"/>
  <c r="J15" i="9"/>
  <c r="K3" i="8" l="1"/>
  <c r="K14" i="8"/>
  <c r="J14" i="8"/>
  <c r="L14" i="8" s="1"/>
  <c r="I14" i="8"/>
  <c r="K13" i="8"/>
  <c r="J13" i="8"/>
  <c r="L13" i="8" s="1"/>
  <c r="I13" i="8"/>
  <c r="L12" i="8"/>
  <c r="K12" i="8"/>
  <c r="J12" i="8"/>
  <c r="I12" i="8"/>
  <c r="K11" i="8"/>
  <c r="J11" i="8"/>
  <c r="L11" i="8" s="1"/>
  <c r="I11" i="8"/>
  <c r="K10" i="8"/>
  <c r="J10" i="8"/>
  <c r="L10" i="8" s="1"/>
  <c r="I10" i="8"/>
  <c r="K9" i="8"/>
  <c r="J9" i="8"/>
  <c r="L9" i="8" s="1"/>
  <c r="I9" i="8"/>
  <c r="K8" i="8"/>
  <c r="J8" i="8"/>
  <c r="L8" i="8" s="1"/>
  <c r="I8" i="8"/>
  <c r="L7" i="8"/>
  <c r="K7" i="8"/>
  <c r="J7" i="8"/>
  <c r="I7" i="8"/>
  <c r="K6" i="8"/>
  <c r="J6" i="8"/>
  <c r="L6" i="8" s="1"/>
  <c r="I6" i="8"/>
  <c r="K5" i="8"/>
  <c r="J5" i="8"/>
  <c r="L5" i="8" s="1"/>
  <c r="I5" i="8"/>
  <c r="K4" i="8"/>
  <c r="J4" i="8"/>
  <c r="L4" i="8" s="1"/>
  <c r="I4" i="8"/>
  <c r="J3" i="8"/>
  <c r="L3" i="8" s="1"/>
  <c r="I3" i="8"/>
  <c r="H15" i="8" l="1"/>
  <c r="G15" i="8"/>
  <c r="F15" i="8"/>
  <c r="E15" i="8"/>
  <c r="I15" i="8" s="1"/>
  <c r="K15" i="8"/>
  <c r="K15" i="7"/>
  <c r="H15" i="7"/>
  <c r="G15" i="7"/>
  <c r="F15" i="7"/>
  <c r="E15" i="7"/>
  <c r="L15" i="8" l="1"/>
  <c r="J15" i="8"/>
  <c r="I15" i="7"/>
  <c r="L15" i="7"/>
  <c r="J15" i="7"/>
  <c r="K3" i="6" l="1"/>
  <c r="K15" i="6" s="1"/>
  <c r="K14" i="6"/>
  <c r="J14" i="6"/>
  <c r="L14" i="6" s="1"/>
  <c r="I14" i="6"/>
  <c r="K13" i="6"/>
  <c r="J13" i="6"/>
  <c r="L13" i="6" s="1"/>
  <c r="I13" i="6"/>
  <c r="L12" i="6"/>
  <c r="K12" i="6"/>
  <c r="J12" i="6"/>
  <c r="I12" i="6"/>
  <c r="K11" i="6"/>
  <c r="J11" i="6"/>
  <c r="L11" i="6" s="1"/>
  <c r="I11" i="6"/>
  <c r="K10" i="6"/>
  <c r="J10" i="6"/>
  <c r="L10" i="6" s="1"/>
  <c r="I10" i="6"/>
  <c r="K9" i="6"/>
  <c r="J9" i="6"/>
  <c r="L9" i="6" s="1"/>
  <c r="I9" i="6"/>
  <c r="K8" i="6"/>
  <c r="J8" i="6"/>
  <c r="L8" i="6" s="1"/>
  <c r="I8" i="6"/>
  <c r="L7" i="6"/>
  <c r="K7" i="6"/>
  <c r="J7" i="6"/>
  <c r="I7" i="6"/>
  <c r="K6" i="6"/>
  <c r="J6" i="6"/>
  <c r="L6" i="6" s="1"/>
  <c r="I6" i="6"/>
  <c r="K5" i="6"/>
  <c r="J5" i="6"/>
  <c r="L5" i="6" s="1"/>
  <c r="I5" i="6"/>
  <c r="K4" i="6"/>
  <c r="J4" i="6"/>
  <c r="L4" i="6" s="1"/>
  <c r="I4" i="6"/>
  <c r="J3" i="6"/>
  <c r="L3" i="6" s="1"/>
  <c r="I3" i="6"/>
  <c r="H15" i="6"/>
  <c r="G15" i="6"/>
  <c r="F15" i="6"/>
  <c r="E15" i="6"/>
  <c r="I15" i="6" l="1"/>
  <c r="L15" i="6"/>
  <c r="J15" i="6"/>
  <c r="K3" i="5" l="1"/>
  <c r="K14" i="5"/>
  <c r="J14" i="5"/>
  <c r="L14" i="5" s="1"/>
  <c r="I14" i="5"/>
  <c r="L13" i="5"/>
  <c r="K13" i="5"/>
  <c r="J13" i="5"/>
  <c r="I13" i="5"/>
  <c r="L12" i="5"/>
  <c r="K12" i="5"/>
  <c r="J12" i="5"/>
  <c r="I12" i="5"/>
  <c r="K11" i="5"/>
  <c r="J11" i="5"/>
  <c r="L11" i="5" s="1"/>
  <c r="I11" i="5"/>
  <c r="K10" i="5"/>
  <c r="J10" i="5"/>
  <c r="L10" i="5" s="1"/>
  <c r="I10" i="5"/>
  <c r="K9" i="5"/>
  <c r="J9" i="5"/>
  <c r="L9" i="5" s="1"/>
  <c r="I9" i="5"/>
  <c r="K8" i="5"/>
  <c r="J8" i="5"/>
  <c r="L8" i="5" s="1"/>
  <c r="I8" i="5"/>
  <c r="L7" i="5"/>
  <c r="K7" i="5"/>
  <c r="J7" i="5"/>
  <c r="I7" i="5"/>
  <c r="K6" i="5"/>
  <c r="J6" i="5"/>
  <c r="L6" i="5" s="1"/>
  <c r="I6" i="5"/>
  <c r="K5" i="5"/>
  <c r="J5" i="5"/>
  <c r="L5" i="5" s="1"/>
  <c r="I5" i="5"/>
  <c r="K4" i="5"/>
  <c r="J4" i="5"/>
  <c r="L4" i="5" s="1"/>
  <c r="I4" i="5"/>
  <c r="J3" i="5"/>
  <c r="L3" i="5" s="1"/>
  <c r="I3" i="5"/>
  <c r="H15" i="5" l="1"/>
  <c r="G15" i="5"/>
  <c r="F15" i="5"/>
  <c r="E15" i="5"/>
  <c r="I15" i="5" s="1"/>
  <c r="K15" i="5"/>
  <c r="H15" i="4"/>
  <c r="G15" i="4"/>
  <c r="F15" i="4"/>
  <c r="E15" i="4"/>
  <c r="L15" i="5" l="1"/>
  <c r="J15" i="5"/>
  <c r="I15" i="4"/>
  <c r="I4" i="4" l="1"/>
  <c r="I5" i="4"/>
  <c r="I6" i="4"/>
  <c r="I7" i="4"/>
  <c r="I8" i="4"/>
  <c r="I9" i="4"/>
  <c r="I10" i="4"/>
  <c r="I11" i="4"/>
  <c r="I12" i="4"/>
  <c r="I13" i="4"/>
  <c r="I14" i="4"/>
  <c r="I3" i="4"/>
  <c r="K5" i="4"/>
  <c r="K6" i="4"/>
  <c r="K7" i="4"/>
  <c r="K8" i="4"/>
  <c r="K9" i="4"/>
  <c r="K10" i="4"/>
  <c r="K11" i="4"/>
  <c r="K12" i="4"/>
  <c r="K13" i="4"/>
  <c r="K14" i="4"/>
  <c r="J14" i="4"/>
  <c r="J13" i="4"/>
  <c r="J12" i="4"/>
  <c r="J11" i="4"/>
  <c r="J10" i="4"/>
  <c r="J9" i="4"/>
  <c r="J8" i="4"/>
  <c r="J7" i="4"/>
  <c r="J6" i="4"/>
  <c r="J5" i="4"/>
  <c r="J4" i="4"/>
  <c r="J3" i="4"/>
  <c r="J15" i="4" l="1"/>
  <c r="L6" i="4"/>
  <c r="L8" i="4"/>
  <c r="L10" i="4"/>
  <c r="L13" i="4"/>
  <c r="L4" i="4"/>
  <c r="L5" i="4"/>
  <c r="L7" i="4"/>
  <c r="L9" i="4"/>
  <c r="L11" i="4"/>
  <c r="L12" i="4"/>
  <c r="L14" i="4"/>
  <c r="L3" i="4"/>
  <c r="L15" i="4" l="1"/>
  <c r="K3" i="4"/>
  <c r="K4" i="4"/>
  <c r="K15" i="4" l="1"/>
</calcChain>
</file>

<file path=xl/sharedStrings.xml><?xml version="1.0" encoding="utf-8"?>
<sst xmlns="http://schemas.openxmlformats.org/spreadsheetml/2006/main" count="575" uniqueCount="16">
  <si>
    <t>Kostprijs</t>
  </si>
  <si>
    <t>Productiviteit</t>
  </si>
  <si>
    <t>Uurtarief</t>
  </si>
  <si>
    <t>FTE</t>
  </si>
  <si>
    <t>Maand</t>
  </si>
  <si>
    <t>Jaar</t>
  </si>
  <si>
    <t>Decl. uren</t>
  </si>
  <si>
    <t>Bm/u%</t>
  </si>
  <si>
    <t>Omzet</t>
  </si>
  <si>
    <t>Werkbare uren</t>
  </si>
  <si>
    <t>FTE delta</t>
  </si>
  <si>
    <t>FTE eindstand vorig jaar</t>
  </si>
  <si>
    <t>medewerker</t>
  </si>
  <si>
    <t>Totalen</t>
  </si>
  <si>
    <t>subco</t>
  </si>
  <si>
    <t>trainee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</si>
</sst>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64" formatCode="_ [$€-413]\ * #,##0.00_ ;_ [$€-413]\ * \-#,##0.00_ ;_ [$€-413]\ * &quot;-&quot;??_ ;_ @_ "/>
    <numFmt numFmtId="165" formatCode="0.0%"/>
    <numFmt numFmtId="166" formatCode="_ * #,##0.0000_ ;_ * \-#,##0.0000_ ;_ * &quot;-&quot;??_ ;_ @_ "/>
    <numFmt numFmtId="167" formatCode="0.0"/>
    <numFmt numFmtId="168" formatCode="_ [$€-413]\ * #,##0_ ;_ [$€-413]\ * \-#,##0_ ;_ [$€-413]\ * &quot;-&quot;??_ ;_ @_ "/>
    <numFmt numFmtId="169" formatCode="_ * #,##0.0_ ;_ * \-#,##0.0_ ;_ * &quot;-&quot;??_ ;_ @_ "/>
    <numFmt numFmtId="170" formatCode="_ [$€-413]\ * #,##0.0000_ ;_ [$€-413]\ * \-#,##0.0000_ ;_ [$€-413]\ * &quot;-&quot;????_ ;_ @_ 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0" fillId="3" borderId="0" xfId="0" applyFill="1"/>
    <xf numFmtId="166" fontId="0" fillId="0" borderId="0" xfId="2" applyNumberFormat="1" applyFont="1"/>
    <xf numFmtId="10" fontId="0" fillId="0" borderId="0" xfId="1" applyNumberFormat="1" applyFont="1"/>
    <xf numFmtId="0" fontId="2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4" borderId="1" xfId="0" applyFill="1" applyBorder="1"/>
    <xf numFmtId="0" fontId="2" fillId="4" borderId="1" xfId="0" applyFont="1" applyFill="1" applyBorder="1"/>
    <xf numFmtId="9" fontId="2" fillId="4" borderId="1" xfId="1" applyFont="1" applyFill="1" applyBorder="1"/>
    <xf numFmtId="164" fontId="2" fillId="4" borderId="1" xfId="0" applyNumberFormat="1" applyFont="1" applyFill="1" applyBorder="1"/>
    <xf numFmtId="0" fontId="3" fillId="4" borderId="1" xfId="0" applyFont="1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9" fontId="2" fillId="4" borderId="1" xfId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7" fontId="0" fillId="3" borderId="1" xfId="0" applyNumberFormat="1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168" fontId="0" fillId="2" borderId="1" xfId="0" applyNumberFormat="1" applyFill="1" applyBorder="1" applyAlignment="1">
      <alignment horizontal="center"/>
    </xf>
    <xf numFmtId="169" fontId="0" fillId="3" borderId="1" xfId="2" applyNumberFormat="1" applyFont="1" applyFill="1" applyBorder="1" applyAlignment="1">
      <alignment horizontal="center"/>
    </xf>
    <xf numFmtId="169" fontId="0" fillId="0" borderId="1" xfId="2" applyNumberFormat="1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43" fontId="0" fillId="0" borderId="1" xfId="2" applyFont="1" applyBorder="1" applyAlignment="1">
      <alignment horizontal="center"/>
    </xf>
    <xf numFmtId="43" fontId="0" fillId="2" borderId="1" xfId="2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43" fontId="0" fillId="0" borderId="0" xfId="2" applyFont="1" applyFill="1" applyBorder="1" applyAlignment="1">
      <alignment horizontal="center"/>
    </xf>
    <xf numFmtId="43" fontId="2" fillId="4" borderId="1" xfId="2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Per cent" xfId="1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C4AFE-6876-4197-BBDC-C7511341CBB4}">
  <dimension ref="A1:O15"/>
  <sheetViews>
    <sheetView zoomScale="150" zoomScaleNormal="150" workbookViewId="0">
      <selection activeCell="B44" sqref="B44"/>
    </sheetView>
  </sheetViews>
  <sheetFormatPr baseColWidth="10" defaultColWidth="8.83203125" defaultRowHeight="15" x14ac:dyDescent="0.2"/>
  <cols>
    <col min="1" max="1" width="11.1640625" customWidth="1"/>
    <col min="2" max="2" width="11.33203125" customWidth="1"/>
    <col min="3" max="3" width="12.5" bestFit="1" customWidth="1"/>
    <col min="4" max="4" width="14.83203125" bestFit="1" customWidth="1"/>
    <col min="5" max="5" width="11.5" bestFit="1" customWidth="1"/>
    <col min="6" max="6" width="7.33203125" bestFit="1" customWidth="1"/>
    <col min="7" max="7" width="8.83203125" bestFit="1" customWidth="1"/>
    <col min="8" max="8" width="14.5" bestFit="1" customWidth="1"/>
    <col min="9" max="9" width="13.5" bestFit="1" customWidth="1"/>
    <col min="10" max="10" width="9.5" bestFit="1" customWidth="1"/>
    <col min="11" max="11" width="9.6640625" bestFit="1" customWidth="1"/>
    <col min="12" max="12" width="15.83203125" bestFit="1" customWidth="1"/>
  </cols>
  <sheetData>
    <row r="1" spans="1:15" x14ac:dyDescent="0.2">
      <c r="B1" s="16" t="s">
        <v>11</v>
      </c>
      <c r="C1" s="16"/>
      <c r="D1" s="17">
        <v>34</v>
      </c>
      <c r="E1" s="1"/>
      <c r="F1" s="1"/>
      <c r="G1" s="1"/>
      <c r="H1" s="1"/>
      <c r="I1" s="1"/>
      <c r="J1" s="1"/>
      <c r="K1" s="1"/>
      <c r="L1" s="1"/>
    </row>
    <row r="2" spans="1:15" x14ac:dyDescent="0.2">
      <c r="A2" s="4"/>
      <c r="B2" s="4" t="s">
        <v>5</v>
      </c>
      <c r="C2" s="4" t="s">
        <v>4</v>
      </c>
      <c r="D2" s="4" t="s">
        <v>3</v>
      </c>
      <c r="E2" s="4" t="s">
        <v>6</v>
      </c>
      <c r="F2" s="4" t="s">
        <v>7</v>
      </c>
      <c r="G2" s="4" t="s">
        <v>0</v>
      </c>
      <c r="H2" s="4" t="s">
        <v>9</v>
      </c>
      <c r="I2" s="4" t="s">
        <v>1</v>
      </c>
      <c r="J2" s="4" t="s">
        <v>2</v>
      </c>
      <c r="K2" s="4" t="s">
        <v>10</v>
      </c>
      <c r="L2" s="4" t="s">
        <v>8</v>
      </c>
    </row>
    <row r="3" spans="1:15" x14ac:dyDescent="0.2">
      <c r="A3" s="5" t="s">
        <v>12</v>
      </c>
      <c r="B3" s="5">
        <v>2024</v>
      </c>
      <c r="C3" s="5">
        <v>1</v>
      </c>
      <c r="D3" s="6">
        <v>34</v>
      </c>
      <c r="E3" s="6">
        <v>130</v>
      </c>
      <c r="F3" s="7">
        <v>0.3206</v>
      </c>
      <c r="G3" s="8">
        <v>57.31</v>
      </c>
      <c r="H3" s="5">
        <v>184</v>
      </c>
      <c r="I3" s="9">
        <f>E3/H3</f>
        <v>0.70652173913043481</v>
      </c>
      <c r="J3" s="10">
        <f t="shared" ref="J3:J14" si="0">G3/(1-F3)</f>
        <v>84.353841624963209</v>
      </c>
      <c r="K3" s="5">
        <f>D3-D1</f>
        <v>0</v>
      </c>
      <c r="L3" s="10">
        <f>D3*J3*E3</f>
        <v>372843.97998233739</v>
      </c>
      <c r="N3" s="2"/>
      <c r="O3" s="3"/>
    </row>
    <row r="4" spans="1:15" x14ac:dyDescent="0.2">
      <c r="A4" s="5" t="s">
        <v>12</v>
      </c>
      <c r="B4" s="5">
        <v>2024</v>
      </c>
      <c r="C4" s="5">
        <v>2</v>
      </c>
      <c r="D4" s="6">
        <v>35</v>
      </c>
      <c r="E4" s="6">
        <v>127</v>
      </c>
      <c r="F4" s="7">
        <v>0.3206</v>
      </c>
      <c r="G4" s="8">
        <v>57.31</v>
      </c>
      <c r="H4" s="5">
        <v>168</v>
      </c>
      <c r="I4" s="9">
        <f t="shared" ref="I4:I15" si="1">E4/H4</f>
        <v>0.75595238095238093</v>
      </c>
      <c r="J4" s="10">
        <f t="shared" si="0"/>
        <v>84.353841624963209</v>
      </c>
      <c r="K4" s="5">
        <f>D4-D3</f>
        <v>1</v>
      </c>
      <c r="L4" s="10">
        <f t="shared" ref="L4:L14" si="2">D4*J4*E4</f>
        <v>374952.82602296147</v>
      </c>
      <c r="N4" s="2"/>
      <c r="O4" s="3"/>
    </row>
    <row r="5" spans="1:15" x14ac:dyDescent="0.2">
      <c r="A5" s="5" t="s">
        <v>12</v>
      </c>
      <c r="B5" s="5">
        <v>2024</v>
      </c>
      <c r="C5" s="5">
        <v>3</v>
      </c>
      <c r="D5" s="6">
        <v>36</v>
      </c>
      <c r="E5" s="6">
        <v>127</v>
      </c>
      <c r="F5" s="7">
        <v>0.3206</v>
      </c>
      <c r="G5" s="8">
        <v>57.31</v>
      </c>
      <c r="H5" s="5">
        <v>168</v>
      </c>
      <c r="I5" s="9">
        <f t="shared" si="1"/>
        <v>0.75595238095238093</v>
      </c>
      <c r="J5" s="10">
        <f t="shared" si="0"/>
        <v>84.353841624963209</v>
      </c>
      <c r="K5" s="5">
        <f t="shared" ref="K5:K14" si="3">D5-D4</f>
        <v>1</v>
      </c>
      <c r="L5" s="10">
        <f t="shared" si="2"/>
        <v>385665.76390933181</v>
      </c>
      <c r="N5" s="2"/>
      <c r="O5" s="3"/>
    </row>
    <row r="6" spans="1:15" x14ac:dyDescent="0.2">
      <c r="A6" s="5" t="s">
        <v>12</v>
      </c>
      <c r="B6" s="5">
        <v>2024</v>
      </c>
      <c r="C6" s="5">
        <v>4</v>
      </c>
      <c r="D6" s="6">
        <v>36</v>
      </c>
      <c r="E6" s="6">
        <v>125</v>
      </c>
      <c r="F6" s="7">
        <v>0.3206</v>
      </c>
      <c r="G6" s="8">
        <v>57.31</v>
      </c>
      <c r="H6" s="5">
        <v>176</v>
      </c>
      <c r="I6" s="9">
        <f t="shared" si="1"/>
        <v>0.71022727272727271</v>
      </c>
      <c r="J6" s="10">
        <f t="shared" si="0"/>
        <v>84.353841624963209</v>
      </c>
      <c r="K6" s="5">
        <f t="shared" si="3"/>
        <v>0</v>
      </c>
      <c r="L6" s="10">
        <f t="shared" si="2"/>
        <v>379592.28731233446</v>
      </c>
      <c r="N6" s="2"/>
      <c r="O6" s="3"/>
    </row>
    <row r="7" spans="1:15" x14ac:dyDescent="0.2">
      <c r="A7" s="5" t="s">
        <v>12</v>
      </c>
      <c r="B7" s="5">
        <v>2024</v>
      </c>
      <c r="C7" s="5">
        <v>5</v>
      </c>
      <c r="D7" s="6">
        <v>37</v>
      </c>
      <c r="E7" s="6">
        <v>130</v>
      </c>
      <c r="F7" s="7">
        <v>0.3206</v>
      </c>
      <c r="G7" s="8">
        <v>57.31</v>
      </c>
      <c r="H7" s="5">
        <v>184</v>
      </c>
      <c r="I7" s="9">
        <f t="shared" si="1"/>
        <v>0.70652173913043481</v>
      </c>
      <c r="J7" s="10">
        <f t="shared" si="0"/>
        <v>84.353841624963209</v>
      </c>
      <c r="K7" s="5">
        <f t="shared" si="3"/>
        <v>1</v>
      </c>
      <c r="L7" s="10">
        <f t="shared" si="2"/>
        <v>405741.97821607301</v>
      </c>
      <c r="N7" s="2"/>
      <c r="O7" s="3"/>
    </row>
    <row r="8" spans="1:15" x14ac:dyDescent="0.2">
      <c r="A8" s="5" t="s">
        <v>12</v>
      </c>
      <c r="B8" s="5">
        <v>2024</v>
      </c>
      <c r="C8" s="5">
        <v>6</v>
      </c>
      <c r="D8" s="6">
        <v>37</v>
      </c>
      <c r="E8" s="6">
        <v>117</v>
      </c>
      <c r="F8" s="7">
        <v>0.3206</v>
      </c>
      <c r="G8" s="8">
        <v>57.31</v>
      </c>
      <c r="H8" s="5">
        <v>160</v>
      </c>
      <c r="I8" s="9">
        <f t="shared" si="1"/>
        <v>0.73124999999999996</v>
      </c>
      <c r="J8" s="10">
        <f t="shared" si="0"/>
        <v>84.353841624963209</v>
      </c>
      <c r="K8" s="5">
        <f t="shared" si="3"/>
        <v>0</v>
      </c>
      <c r="L8" s="10">
        <f t="shared" si="2"/>
        <v>365167.78039446572</v>
      </c>
      <c r="N8" s="2"/>
      <c r="O8" s="3"/>
    </row>
    <row r="9" spans="1:15" x14ac:dyDescent="0.2">
      <c r="A9" s="5" t="s">
        <v>12</v>
      </c>
      <c r="B9" s="5">
        <v>2024</v>
      </c>
      <c r="C9" s="5">
        <v>7</v>
      </c>
      <c r="D9" s="6">
        <v>37</v>
      </c>
      <c r="E9" s="6">
        <v>131</v>
      </c>
      <c r="F9" s="7">
        <v>0.3206</v>
      </c>
      <c r="G9" s="8">
        <v>57.31</v>
      </c>
      <c r="H9" s="5">
        <v>184</v>
      </c>
      <c r="I9" s="9">
        <f t="shared" si="1"/>
        <v>0.71195652173913049</v>
      </c>
      <c r="J9" s="10">
        <f t="shared" si="0"/>
        <v>84.353841624963209</v>
      </c>
      <c r="K9" s="5">
        <f t="shared" si="3"/>
        <v>0</v>
      </c>
      <c r="L9" s="10">
        <f t="shared" si="2"/>
        <v>408863.07035619667</v>
      </c>
      <c r="N9" s="2"/>
      <c r="O9" s="3"/>
    </row>
    <row r="10" spans="1:15" x14ac:dyDescent="0.2">
      <c r="A10" s="5" t="s">
        <v>12</v>
      </c>
      <c r="B10" s="5">
        <v>2024</v>
      </c>
      <c r="C10" s="5">
        <v>8</v>
      </c>
      <c r="D10" s="6">
        <v>37</v>
      </c>
      <c r="E10" s="6">
        <v>113</v>
      </c>
      <c r="F10" s="7">
        <v>0.3206</v>
      </c>
      <c r="G10" s="8">
        <v>57.31</v>
      </c>
      <c r="H10" s="5">
        <v>176</v>
      </c>
      <c r="I10" s="9">
        <f t="shared" si="1"/>
        <v>0.64204545454545459</v>
      </c>
      <c r="J10" s="10">
        <f t="shared" si="0"/>
        <v>84.353841624963209</v>
      </c>
      <c r="K10" s="5">
        <f t="shared" si="3"/>
        <v>0</v>
      </c>
      <c r="L10" s="10">
        <f t="shared" si="2"/>
        <v>352683.41183397116</v>
      </c>
      <c r="N10" s="2"/>
      <c r="O10" s="3"/>
    </row>
    <row r="11" spans="1:15" x14ac:dyDescent="0.2">
      <c r="A11" s="5" t="s">
        <v>12</v>
      </c>
      <c r="B11" s="5">
        <v>2024</v>
      </c>
      <c r="C11" s="5">
        <v>9</v>
      </c>
      <c r="D11" s="6">
        <v>38</v>
      </c>
      <c r="E11" s="6">
        <v>121</v>
      </c>
      <c r="F11" s="7">
        <v>0.3206</v>
      </c>
      <c r="G11" s="8">
        <v>57.31</v>
      </c>
      <c r="H11" s="5">
        <v>168</v>
      </c>
      <c r="I11" s="9">
        <f t="shared" si="1"/>
        <v>0.72023809523809523</v>
      </c>
      <c r="J11" s="10">
        <f t="shared" si="0"/>
        <v>84.353841624963209</v>
      </c>
      <c r="K11" s="5">
        <f t="shared" si="3"/>
        <v>1</v>
      </c>
      <c r="L11" s="10">
        <f t="shared" si="2"/>
        <v>387858.96379158081</v>
      </c>
      <c r="N11" s="2"/>
      <c r="O11" s="3"/>
    </row>
    <row r="12" spans="1:15" x14ac:dyDescent="0.2">
      <c r="A12" s="5" t="s">
        <v>12</v>
      </c>
      <c r="B12" s="5">
        <v>2024</v>
      </c>
      <c r="C12" s="5">
        <v>10</v>
      </c>
      <c r="D12" s="6">
        <v>38</v>
      </c>
      <c r="E12" s="6">
        <v>143</v>
      </c>
      <c r="F12" s="7">
        <v>0.3206</v>
      </c>
      <c r="G12" s="8">
        <v>57.31</v>
      </c>
      <c r="H12" s="5">
        <v>184</v>
      </c>
      <c r="I12" s="9">
        <f t="shared" si="1"/>
        <v>0.77717391304347827</v>
      </c>
      <c r="J12" s="10">
        <f t="shared" si="0"/>
        <v>84.353841624963209</v>
      </c>
      <c r="K12" s="5">
        <f t="shared" si="3"/>
        <v>0</v>
      </c>
      <c r="L12" s="10">
        <f t="shared" si="2"/>
        <v>458378.77539005002</v>
      </c>
      <c r="N12" s="2"/>
      <c r="O12" s="3"/>
    </row>
    <row r="13" spans="1:15" x14ac:dyDescent="0.2">
      <c r="A13" s="5" t="s">
        <v>12</v>
      </c>
      <c r="B13" s="5">
        <v>2024</v>
      </c>
      <c r="C13" s="5">
        <v>11</v>
      </c>
      <c r="D13" s="6">
        <v>39</v>
      </c>
      <c r="E13" s="6">
        <v>132</v>
      </c>
      <c r="F13" s="7">
        <v>0.3206</v>
      </c>
      <c r="G13" s="8">
        <v>57.31</v>
      </c>
      <c r="H13" s="5">
        <v>168</v>
      </c>
      <c r="I13" s="9">
        <f t="shared" si="1"/>
        <v>0.7857142857142857</v>
      </c>
      <c r="J13" s="10">
        <f t="shared" si="0"/>
        <v>84.353841624963209</v>
      </c>
      <c r="K13" s="5">
        <f t="shared" si="3"/>
        <v>1</v>
      </c>
      <c r="L13" s="10">
        <f t="shared" si="2"/>
        <v>434253.57668531063</v>
      </c>
      <c r="N13" s="2"/>
      <c r="O13" s="3"/>
    </row>
    <row r="14" spans="1:15" x14ac:dyDescent="0.2">
      <c r="A14" s="5" t="s">
        <v>12</v>
      </c>
      <c r="B14" s="5">
        <v>2024</v>
      </c>
      <c r="C14" s="5">
        <v>12</v>
      </c>
      <c r="D14" s="6">
        <v>40</v>
      </c>
      <c r="E14" s="6">
        <v>112</v>
      </c>
      <c r="F14" s="7">
        <v>0.3206</v>
      </c>
      <c r="G14" s="8">
        <v>57.31</v>
      </c>
      <c r="H14" s="5">
        <v>176</v>
      </c>
      <c r="I14" s="9">
        <f t="shared" si="1"/>
        <v>0.63636363636363635</v>
      </c>
      <c r="J14" s="10">
        <f t="shared" si="0"/>
        <v>84.353841624963209</v>
      </c>
      <c r="K14" s="5">
        <f t="shared" si="3"/>
        <v>1</v>
      </c>
      <c r="L14" s="10">
        <f t="shared" si="2"/>
        <v>377905.21047983516</v>
      </c>
      <c r="N14" s="2"/>
      <c r="O14" s="3"/>
    </row>
    <row r="15" spans="1:15" x14ac:dyDescent="0.2">
      <c r="A15" s="11"/>
      <c r="B15" s="11"/>
      <c r="C15" s="11"/>
      <c r="D15" s="15" t="s">
        <v>13</v>
      </c>
      <c r="E15" s="12">
        <f>SUM(E3:E14)</f>
        <v>1508</v>
      </c>
      <c r="F15" s="13">
        <f>AVERAGE(F3:F14)</f>
        <v>0.32059999999999994</v>
      </c>
      <c r="G15" s="14">
        <f>AVERAGE(G3:G14)</f>
        <v>57.309999999999981</v>
      </c>
      <c r="H15" s="12">
        <f>SUM(H3:H14)</f>
        <v>2096</v>
      </c>
      <c r="I15" s="13">
        <f t="shared" si="1"/>
        <v>0.71946564885496178</v>
      </c>
      <c r="J15" s="14">
        <f>AVERAGE(J3:J14)</f>
        <v>84.353841624963223</v>
      </c>
      <c r="K15" s="12">
        <f>SUM(K3:K14)</f>
        <v>6</v>
      </c>
      <c r="L15" s="14">
        <f>SUM(L3:L14)</f>
        <v>4703907.6243744483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162E7-F5A9-5841-B915-5DDB127F0BD5}">
  <dimension ref="A1:O30"/>
  <sheetViews>
    <sheetView topLeftCell="A2" zoomScale="144" zoomScaleNormal="144" workbookViewId="0">
      <selection activeCell="K6" sqref="K6"/>
    </sheetView>
  </sheetViews>
  <sheetFormatPr baseColWidth="10" defaultColWidth="8.83203125" defaultRowHeight="15" x14ac:dyDescent="0.2"/>
  <cols>
    <col min="1" max="1" width="11.1640625" customWidth="1"/>
    <col min="2" max="2" width="11.33203125" customWidth="1"/>
    <col min="3" max="3" width="12.5" bestFit="1" customWidth="1"/>
    <col min="4" max="4" width="14.83203125" bestFit="1" customWidth="1"/>
    <col min="5" max="5" width="11.5" bestFit="1" customWidth="1"/>
    <col min="6" max="6" width="7.33203125" bestFit="1" customWidth="1"/>
    <col min="7" max="7" width="8.83203125" bestFit="1" customWidth="1"/>
    <col min="8" max="8" width="14.5" bestFit="1" customWidth="1"/>
    <col min="9" max="9" width="13.5" bestFit="1" customWidth="1"/>
    <col min="10" max="10" width="9.5" bestFit="1" customWidth="1"/>
    <col min="11" max="11" width="9.6640625" bestFit="1" customWidth="1"/>
    <col min="12" max="12" width="15.83203125" bestFit="1" customWidth="1"/>
  </cols>
  <sheetData>
    <row r="1" spans="1:15" x14ac:dyDescent="0.2">
      <c r="B1" s="16" t="s">
        <v>11</v>
      </c>
      <c r="C1" s="16"/>
      <c r="D1" s="17">
        <v>32.799999999999997</v>
      </c>
      <c r="E1" s="1"/>
      <c r="F1" s="1"/>
      <c r="G1" s="1"/>
      <c r="H1" s="1"/>
      <c r="I1" s="1"/>
      <c r="J1" s="1"/>
      <c r="K1" s="1"/>
      <c r="L1" s="1"/>
    </row>
    <row r="2" spans="1:15" x14ac:dyDescent="0.2">
      <c r="A2" s="4"/>
      <c r="B2" s="4" t="s">
        <v>5</v>
      </c>
      <c r="C2" s="4" t="s">
        <v>4</v>
      </c>
      <c r="D2" s="4" t="s">
        <v>3</v>
      </c>
      <c r="E2" s="4" t="s">
        <v>6</v>
      </c>
      <c r="F2" s="4" t="s">
        <v>7</v>
      </c>
      <c r="G2" s="4" t="s">
        <v>0</v>
      </c>
      <c r="H2" s="4" t="s">
        <v>9</v>
      </c>
      <c r="I2" s="4" t="s">
        <v>1</v>
      </c>
      <c r="J2" s="4" t="s">
        <v>2</v>
      </c>
      <c r="K2" s="4" t="s">
        <v>10</v>
      </c>
      <c r="L2" s="4" t="s">
        <v>8</v>
      </c>
    </row>
    <row r="3" spans="1:15" x14ac:dyDescent="0.2">
      <c r="A3" s="5" t="s">
        <v>12</v>
      </c>
      <c r="B3" s="5">
        <v>2024</v>
      </c>
      <c r="C3" s="5">
        <v>1</v>
      </c>
      <c r="D3" s="6">
        <v>32.799999999999997</v>
      </c>
      <c r="E3" s="6">
        <v>142</v>
      </c>
      <c r="F3" s="23">
        <v>0.37855</v>
      </c>
      <c r="G3" s="8">
        <v>54.11</v>
      </c>
      <c r="H3" s="5">
        <v>184</v>
      </c>
      <c r="I3" s="9">
        <f>E3/H3</f>
        <v>0.77173913043478259</v>
      </c>
      <c r="J3" s="10">
        <f t="shared" ref="J3:J14" si="0">G3/(1-F3)</f>
        <v>87.07056078526027</v>
      </c>
      <c r="K3" s="5">
        <f>D3-D1</f>
        <v>0</v>
      </c>
      <c r="L3" s="10">
        <f>D3*J3*E3</f>
        <v>405539.84391342825</v>
      </c>
      <c r="N3" s="2"/>
      <c r="O3" s="3"/>
    </row>
    <row r="4" spans="1:15" x14ac:dyDescent="0.2">
      <c r="A4" s="5" t="s">
        <v>12</v>
      </c>
      <c r="B4" s="5">
        <v>2024</v>
      </c>
      <c r="C4" s="5">
        <v>2</v>
      </c>
      <c r="D4" s="6">
        <v>32.799999999999997</v>
      </c>
      <c r="E4" s="6">
        <v>138</v>
      </c>
      <c r="F4" s="23">
        <v>0.37855</v>
      </c>
      <c r="G4" s="8">
        <v>54.11</v>
      </c>
      <c r="H4" s="5">
        <v>168</v>
      </c>
      <c r="I4" s="9">
        <f t="shared" ref="I4:I14" si="1">E4/H4</f>
        <v>0.8214285714285714</v>
      </c>
      <c r="J4" s="10">
        <f t="shared" si="0"/>
        <v>87.07056078526027</v>
      </c>
      <c r="K4" s="5">
        <f>D4-D3</f>
        <v>0</v>
      </c>
      <c r="L4" s="10">
        <f t="shared" ref="L4:L14" si="2">D4*J4*E4</f>
        <v>394116.1863384021</v>
      </c>
      <c r="N4" s="2"/>
      <c r="O4" s="3"/>
    </row>
    <row r="5" spans="1:15" x14ac:dyDescent="0.2">
      <c r="A5" s="5" t="s">
        <v>12</v>
      </c>
      <c r="B5" s="5">
        <v>2024</v>
      </c>
      <c r="C5" s="5">
        <v>3</v>
      </c>
      <c r="D5" s="6">
        <v>33.799999999999997</v>
      </c>
      <c r="E5" s="6">
        <v>132</v>
      </c>
      <c r="F5" s="23">
        <v>0.37855</v>
      </c>
      <c r="G5" s="8">
        <v>54.11</v>
      </c>
      <c r="H5" s="5">
        <v>168</v>
      </c>
      <c r="I5" s="9">
        <f t="shared" si="1"/>
        <v>0.7857142857142857</v>
      </c>
      <c r="J5" s="10">
        <f t="shared" si="0"/>
        <v>87.07056078526027</v>
      </c>
      <c r="K5" s="5">
        <f t="shared" ref="K5:K14" si="3">D5-D4</f>
        <v>1</v>
      </c>
      <c r="L5" s="10">
        <f t="shared" si="2"/>
        <v>388474.01399951719</v>
      </c>
      <c r="N5" s="2"/>
      <c r="O5" s="3"/>
    </row>
    <row r="6" spans="1:15" x14ac:dyDescent="0.2">
      <c r="A6" s="5" t="s">
        <v>12</v>
      </c>
      <c r="B6" s="5">
        <v>2024</v>
      </c>
      <c r="C6" s="5">
        <v>4</v>
      </c>
      <c r="D6" s="6">
        <v>34.799999999999997</v>
      </c>
      <c r="E6" s="6">
        <v>123</v>
      </c>
      <c r="F6" s="23">
        <v>0.37855</v>
      </c>
      <c r="G6" s="8">
        <v>54.11</v>
      </c>
      <c r="H6" s="5">
        <v>176</v>
      </c>
      <c r="I6" s="9">
        <f t="shared" si="1"/>
        <v>0.69886363636363635</v>
      </c>
      <c r="J6" s="10">
        <f t="shared" si="0"/>
        <v>87.07056078526027</v>
      </c>
      <c r="K6" s="5">
        <f t="shared" si="3"/>
        <v>1</v>
      </c>
      <c r="L6" s="10">
        <f t="shared" si="2"/>
        <v>372696.828385228</v>
      </c>
      <c r="N6" s="2"/>
      <c r="O6" s="3"/>
    </row>
    <row r="7" spans="1:15" x14ac:dyDescent="0.2">
      <c r="A7" s="5" t="s">
        <v>12</v>
      </c>
      <c r="B7" s="5">
        <v>2024</v>
      </c>
      <c r="C7" s="5">
        <v>5</v>
      </c>
      <c r="D7" s="6">
        <v>34.799999999999997</v>
      </c>
      <c r="E7" s="6">
        <v>130</v>
      </c>
      <c r="F7" s="23">
        <v>0.37855</v>
      </c>
      <c r="G7" s="8">
        <v>54.11</v>
      </c>
      <c r="H7" s="5">
        <v>184</v>
      </c>
      <c r="I7" s="9">
        <f t="shared" si="1"/>
        <v>0.70652173913043481</v>
      </c>
      <c r="J7" s="10">
        <f t="shared" si="0"/>
        <v>87.07056078526027</v>
      </c>
      <c r="K7" s="5">
        <f t="shared" si="3"/>
        <v>0</v>
      </c>
      <c r="L7" s="10">
        <f t="shared" si="2"/>
        <v>393907.21699251741</v>
      </c>
      <c r="N7" s="2"/>
      <c r="O7" s="3"/>
    </row>
    <row r="8" spans="1:15" x14ac:dyDescent="0.2">
      <c r="A8" s="5" t="s">
        <v>12</v>
      </c>
      <c r="B8" s="5">
        <v>2024</v>
      </c>
      <c r="C8" s="5">
        <v>6</v>
      </c>
      <c r="D8" s="6">
        <v>34.799999999999997</v>
      </c>
      <c r="E8" s="6">
        <v>130</v>
      </c>
      <c r="F8" s="23">
        <v>0.37855</v>
      </c>
      <c r="G8" s="8">
        <v>54.11</v>
      </c>
      <c r="H8" s="5">
        <v>160</v>
      </c>
      <c r="I8" s="9">
        <f t="shared" si="1"/>
        <v>0.8125</v>
      </c>
      <c r="J8" s="10">
        <f t="shared" si="0"/>
        <v>87.07056078526027</v>
      </c>
      <c r="K8" s="5">
        <f t="shared" si="3"/>
        <v>0</v>
      </c>
      <c r="L8" s="10">
        <f t="shared" si="2"/>
        <v>393907.21699251741</v>
      </c>
      <c r="N8" s="2"/>
      <c r="O8" s="3"/>
    </row>
    <row r="9" spans="1:15" x14ac:dyDescent="0.2">
      <c r="A9" s="5" t="s">
        <v>12</v>
      </c>
      <c r="B9" s="5">
        <v>2024</v>
      </c>
      <c r="C9" s="5">
        <v>7</v>
      </c>
      <c r="D9" s="6">
        <v>34.799999999999997</v>
      </c>
      <c r="E9" s="6">
        <v>143</v>
      </c>
      <c r="F9" s="23">
        <v>0.37855</v>
      </c>
      <c r="G9" s="8">
        <v>54.11</v>
      </c>
      <c r="H9" s="5">
        <v>184</v>
      </c>
      <c r="I9" s="9">
        <f t="shared" si="1"/>
        <v>0.77717391304347827</v>
      </c>
      <c r="J9" s="10">
        <f t="shared" si="0"/>
        <v>87.07056078526027</v>
      </c>
      <c r="K9" s="5">
        <f t="shared" si="3"/>
        <v>0</v>
      </c>
      <c r="L9" s="10">
        <f t="shared" si="2"/>
        <v>433297.93869176914</v>
      </c>
      <c r="N9" s="2"/>
      <c r="O9" s="3"/>
    </row>
    <row r="10" spans="1:15" x14ac:dyDescent="0.2">
      <c r="A10" s="5" t="s">
        <v>12</v>
      </c>
      <c r="B10" s="5">
        <v>2024</v>
      </c>
      <c r="C10" s="5">
        <v>8</v>
      </c>
      <c r="D10" s="6">
        <v>34.799999999999997</v>
      </c>
      <c r="E10" s="6">
        <v>129</v>
      </c>
      <c r="F10" s="23">
        <v>0.37855</v>
      </c>
      <c r="G10" s="8">
        <v>54.11</v>
      </c>
      <c r="H10" s="5">
        <v>176</v>
      </c>
      <c r="I10" s="9">
        <f t="shared" si="1"/>
        <v>0.73295454545454541</v>
      </c>
      <c r="J10" s="10">
        <f t="shared" si="0"/>
        <v>87.07056078526027</v>
      </c>
      <c r="K10" s="5">
        <f t="shared" si="3"/>
        <v>0</v>
      </c>
      <c r="L10" s="10">
        <f t="shared" si="2"/>
        <v>390877.16147719038</v>
      </c>
      <c r="N10" s="2"/>
      <c r="O10" s="3"/>
    </row>
    <row r="11" spans="1:15" x14ac:dyDescent="0.2">
      <c r="A11" s="5" t="s">
        <v>12</v>
      </c>
      <c r="B11" s="5">
        <v>2024</v>
      </c>
      <c r="C11" s="5">
        <v>9</v>
      </c>
      <c r="D11" s="6">
        <v>35.799999999999997</v>
      </c>
      <c r="E11" s="6">
        <v>127</v>
      </c>
      <c r="F11" s="23">
        <v>0.37855</v>
      </c>
      <c r="G11" s="8">
        <v>54.11</v>
      </c>
      <c r="H11" s="5">
        <v>168</v>
      </c>
      <c r="I11" s="9">
        <f t="shared" si="1"/>
        <v>0.75595238095238093</v>
      </c>
      <c r="J11" s="10">
        <f t="shared" si="0"/>
        <v>87.07056078526027</v>
      </c>
      <c r="K11" s="5">
        <f t="shared" si="3"/>
        <v>1</v>
      </c>
      <c r="L11" s="10">
        <f t="shared" si="2"/>
        <v>395875.01166626433</v>
      </c>
      <c r="N11" s="2"/>
      <c r="O11" s="3"/>
    </row>
    <row r="12" spans="1:15" x14ac:dyDescent="0.2">
      <c r="A12" s="5" t="s">
        <v>12</v>
      </c>
      <c r="B12" s="5">
        <v>2024</v>
      </c>
      <c r="C12" s="5">
        <v>10</v>
      </c>
      <c r="D12" s="6">
        <v>36.799999999999997</v>
      </c>
      <c r="E12" s="6">
        <v>149</v>
      </c>
      <c r="F12" s="23">
        <v>0.37855</v>
      </c>
      <c r="G12" s="8">
        <v>54.11</v>
      </c>
      <c r="H12" s="5">
        <v>184</v>
      </c>
      <c r="I12" s="9">
        <f t="shared" si="1"/>
        <v>0.80978260869565222</v>
      </c>
      <c r="J12" s="10">
        <f t="shared" si="0"/>
        <v>87.07056078526027</v>
      </c>
      <c r="K12" s="5">
        <f t="shared" si="3"/>
        <v>1</v>
      </c>
      <c r="L12" s="10">
        <f t="shared" si="2"/>
        <v>477425.29889773909</v>
      </c>
      <c r="N12" s="2"/>
      <c r="O12" s="3"/>
    </row>
    <row r="13" spans="1:15" x14ac:dyDescent="0.2">
      <c r="A13" s="5" t="s">
        <v>12</v>
      </c>
      <c r="B13" s="5">
        <v>2024</v>
      </c>
      <c r="C13" s="5">
        <v>11</v>
      </c>
      <c r="D13" s="6">
        <v>36.799999999999997</v>
      </c>
      <c r="E13" s="6">
        <v>136</v>
      </c>
      <c r="F13" s="23">
        <v>0.37855</v>
      </c>
      <c r="G13" s="8">
        <v>54.11</v>
      </c>
      <c r="H13" s="5">
        <v>168</v>
      </c>
      <c r="I13" s="9">
        <f t="shared" si="1"/>
        <v>0.80952380952380953</v>
      </c>
      <c r="J13" s="10">
        <f t="shared" si="0"/>
        <v>87.07056078526027</v>
      </c>
      <c r="K13" s="5">
        <f t="shared" si="3"/>
        <v>0</v>
      </c>
      <c r="L13" s="10">
        <f t="shared" si="2"/>
        <v>435770.74261807057</v>
      </c>
      <c r="N13" s="2"/>
      <c r="O13" s="3"/>
    </row>
    <row r="14" spans="1:15" x14ac:dyDescent="0.2">
      <c r="A14" s="5" t="s">
        <v>12</v>
      </c>
      <c r="B14" s="5">
        <v>2024</v>
      </c>
      <c r="C14" s="5">
        <v>12</v>
      </c>
      <c r="D14" s="6">
        <v>36.799999999999997</v>
      </c>
      <c r="E14" s="6">
        <v>120</v>
      </c>
      <c r="F14" s="23">
        <v>0.37855</v>
      </c>
      <c r="G14" s="8">
        <v>54.11</v>
      </c>
      <c r="H14" s="5">
        <v>176</v>
      </c>
      <c r="I14" s="9">
        <f t="shared" si="1"/>
        <v>0.68181818181818177</v>
      </c>
      <c r="J14" s="10">
        <f t="shared" si="0"/>
        <v>87.07056078526027</v>
      </c>
      <c r="K14" s="5">
        <f t="shared" si="3"/>
        <v>0</v>
      </c>
      <c r="L14" s="10">
        <f t="shared" si="2"/>
        <v>384503.59642770933</v>
      </c>
      <c r="N14" s="2"/>
      <c r="O14" s="3"/>
    </row>
    <row r="15" spans="1:15" s="21" customFormat="1" x14ac:dyDescent="0.2">
      <c r="A15" s="18"/>
      <c r="B15" s="18"/>
      <c r="C15" s="18"/>
      <c r="D15" s="15" t="s">
        <v>13</v>
      </c>
      <c r="E15" s="4">
        <f>SUM(E3:E14)</f>
        <v>1599</v>
      </c>
      <c r="F15" s="19">
        <f>AVERAGE(F3:F14)</f>
        <v>0.37855</v>
      </c>
      <c r="G15" s="20">
        <f>AVERAGE(G3:G14)</f>
        <v>54.110000000000007</v>
      </c>
      <c r="H15" s="4">
        <f>SUM(H3:H14)</f>
        <v>2096</v>
      </c>
      <c r="I15" s="19">
        <f t="shared" ref="I15" si="4">E15/H15</f>
        <v>0.76288167938931295</v>
      </c>
      <c r="J15" s="20">
        <f>AVERAGE(J3:J14)</f>
        <v>87.070560785260241</v>
      </c>
      <c r="K15" s="4">
        <f>SUM(K3:K14)</f>
        <v>4</v>
      </c>
      <c r="L15" s="20">
        <f>SUM(L3:L14)</f>
        <v>4866391.0564003531</v>
      </c>
    </row>
    <row r="16" spans="1:15" x14ac:dyDescent="0.2">
      <c r="B16" s="16" t="s">
        <v>11</v>
      </c>
      <c r="C16" s="16"/>
      <c r="D16" s="17">
        <v>4</v>
      </c>
      <c r="E16" s="1"/>
      <c r="F16" s="1"/>
      <c r="G16" s="1"/>
      <c r="H16" s="1"/>
      <c r="I16" s="1"/>
      <c r="J16" s="1"/>
      <c r="K16" s="1"/>
      <c r="L16" s="1"/>
    </row>
    <row r="17" spans="1:15" x14ac:dyDescent="0.2">
      <c r="A17" s="4"/>
      <c r="B17" s="4" t="s">
        <v>5</v>
      </c>
      <c r="C17" s="4" t="s">
        <v>4</v>
      </c>
      <c r="D17" s="4" t="s">
        <v>3</v>
      </c>
      <c r="E17" s="4" t="s">
        <v>6</v>
      </c>
      <c r="F17" s="4" t="s">
        <v>7</v>
      </c>
      <c r="G17" s="4" t="s">
        <v>0</v>
      </c>
      <c r="H17" s="4" t="s">
        <v>9</v>
      </c>
      <c r="I17" s="4" t="s">
        <v>1</v>
      </c>
      <c r="J17" s="4" t="s">
        <v>2</v>
      </c>
      <c r="K17" s="4" t="s">
        <v>10</v>
      </c>
      <c r="L17" s="4" t="s">
        <v>8</v>
      </c>
    </row>
    <row r="18" spans="1:15" x14ac:dyDescent="0.2">
      <c r="A18" s="5" t="s">
        <v>14</v>
      </c>
      <c r="B18" s="5">
        <v>2024</v>
      </c>
      <c r="C18" s="5">
        <v>1</v>
      </c>
      <c r="D18" s="6">
        <v>4</v>
      </c>
      <c r="E18" s="22">
        <f>564/4</f>
        <v>141</v>
      </c>
      <c r="F18" s="7">
        <v>9.2999999999999999E-2</v>
      </c>
      <c r="G18" s="8">
        <v>77.89</v>
      </c>
      <c r="H18" s="5">
        <v>160</v>
      </c>
      <c r="I18" s="9">
        <f>E18/H18</f>
        <v>0.88124999999999998</v>
      </c>
      <c r="J18" s="10">
        <f t="shared" ref="J18:J29" si="5">G18/(1-F18)</f>
        <v>85.876515986769562</v>
      </c>
      <c r="K18" s="5">
        <f>D18-D16</f>
        <v>0</v>
      </c>
      <c r="L18" s="10">
        <f>D18*J18*E18</f>
        <v>48434.355016538029</v>
      </c>
      <c r="N18" s="2"/>
      <c r="O18" s="3"/>
    </row>
    <row r="19" spans="1:15" x14ac:dyDescent="0.2">
      <c r="A19" s="5" t="s">
        <v>14</v>
      </c>
      <c r="B19" s="5">
        <v>2024</v>
      </c>
      <c r="C19" s="5">
        <v>2</v>
      </c>
      <c r="D19" s="6">
        <v>4</v>
      </c>
      <c r="E19" s="22">
        <f>515/4</f>
        <v>128.75</v>
      </c>
      <c r="F19" s="7">
        <v>9.2999999999999999E-2</v>
      </c>
      <c r="G19" s="8">
        <v>77.89</v>
      </c>
      <c r="H19" s="5">
        <v>160</v>
      </c>
      <c r="I19" s="9">
        <f t="shared" ref="I19:I29" si="6">E19/H19</f>
        <v>0.8046875</v>
      </c>
      <c r="J19" s="10">
        <f t="shared" si="5"/>
        <v>85.876515986769562</v>
      </c>
      <c r="K19" s="5">
        <f>D19-D18</f>
        <v>0</v>
      </c>
      <c r="L19" s="10">
        <f t="shared" ref="L19:L29" si="7">D19*J19*E19</f>
        <v>44226.405733186322</v>
      </c>
      <c r="N19" s="2"/>
      <c r="O19" s="3"/>
    </row>
    <row r="20" spans="1:15" x14ac:dyDescent="0.2">
      <c r="A20" s="5" t="s">
        <v>14</v>
      </c>
      <c r="B20" s="5">
        <v>2024</v>
      </c>
      <c r="C20" s="5">
        <v>3</v>
      </c>
      <c r="D20" s="6">
        <v>4</v>
      </c>
      <c r="E20" s="22">
        <f>515/4</f>
        <v>128.75</v>
      </c>
      <c r="F20" s="7">
        <v>9.2999999999999999E-2</v>
      </c>
      <c r="G20" s="8">
        <v>77.89</v>
      </c>
      <c r="H20" s="5">
        <v>160</v>
      </c>
      <c r="I20" s="9">
        <f t="shared" si="6"/>
        <v>0.8046875</v>
      </c>
      <c r="J20" s="10">
        <f t="shared" si="5"/>
        <v>85.876515986769562</v>
      </c>
      <c r="K20" s="5">
        <f t="shared" ref="K20:K29" si="8">D20-D19</f>
        <v>0</v>
      </c>
      <c r="L20" s="10">
        <f t="shared" si="7"/>
        <v>44226.405733186322</v>
      </c>
      <c r="N20" s="2"/>
      <c r="O20" s="3"/>
    </row>
    <row r="21" spans="1:15" x14ac:dyDescent="0.2">
      <c r="A21" s="5" t="s">
        <v>14</v>
      </c>
      <c r="B21" s="5">
        <v>2024</v>
      </c>
      <c r="C21" s="5">
        <v>4</v>
      </c>
      <c r="D21" s="6">
        <v>4</v>
      </c>
      <c r="E21" s="22">
        <f>539/4</f>
        <v>134.75</v>
      </c>
      <c r="F21" s="7">
        <v>9.2999999999999999E-2</v>
      </c>
      <c r="G21" s="8">
        <v>77.89</v>
      </c>
      <c r="H21" s="5">
        <v>160</v>
      </c>
      <c r="I21" s="9">
        <f t="shared" si="6"/>
        <v>0.84218749999999998</v>
      </c>
      <c r="J21" s="10">
        <f t="shared" si="5"/>
        <v>85.876515986769562</v>
      </c>
      <c r="K21" s="5">
        <f t="shared" si="8"/>
        <v>0</v>
      </c>
      <c r="L21" s="10">
        <f t="shared" si="7"/>
        <v>46287.442116868791</v>
      </c>
      <c r="N21" s="2"/>
      <c r="O21" s="3"/>
    </row>
    <row r="22" spans="1:15" x14ac:dyDescent="0.2">
      <c r="A22" s="5" t="s">
        <v>14</v>
      </c>
      <c r="B22" s="5">
        <v>2024</v>
      </c>
      <c r="C22" s="5">
        <v>5</v>
      </c>
      <c r="D22" s="6">
        <v>4</v>
      </c>
      <c r="E22" s="22">
        <f>563/4</f>
        <v>140.75</v>
      </c>
      <c r="F22" s="7">
        <v>9.2999999999999999E-2</v>
      </c>
      <c r="G22" s="8">
        <v>77.89</v>
      </c>
      <c r="H22" s="5">
        <v>160</v>
      </c>
      <c r="I22" s="9">
        <f t="shared" si="6"/>
        <v>0.87968749999999996</v>
      </c>
      <c r="J22" s="10">
        <f t="shared" si="5"/>
        <v>85.876515986769562</v>
      </c>
      <c r="K22" s="5">
        <f t="shared" si="8"/>
        <v>0</v>
      </c>
      <c r="L22" s="10">
        <f t="shared" si="7"/>
        <v>48348.47850055126</v>
      </c>
      <c r="N22" s="2"/>
      <c r="O22" s="3"/>
    </row>
    <row r="23" spans="1:15" x14ac:dyDescent="0.2">
      <c r="A23" s="5" t="s">
        <v>14</v>
      </c>
      <c r="B23" s="5">
        <v>2024</v>
      </c>
      <c r="C23" s="5">
        <v>6</v>
      </c>
      <c r="D23" s="6">
        <v>4</v>
      </c>
      <c r="E23" s="22">
        <f>490/4</f>
        <v>122.5</v>
      </c>
      <c r="F23" s="7">
        <v>9.2999999999999999E-2</v>
      </c>
      <c r="G23" s="8">
        <v>77.89</v>
      </c>
      <c r="H23" s="5">
        <v>160</v>
      </c>
      <c r="I23" s="9">
        <f t="shared" si="6"/>
        <v>0.765625</v>
      </c>
      <c r="J23" s="10">
        <f t="shared" si="5"/>
        <v>85.876515986769562</v>
      </c>
      <c r="K23" s="5">
        <f t="shared" si="8"/>
        <v>0</v>
      </c>
      <c r="L23" s="10">
        <f t="shared" si="7"/>
        <v>42079.492833517084</v>
      </c>
      <c r="N23" s="2"/>
      <c r="O23" s="3"/>
    </row>
    <row r="24" spans="1:15" x14ac:dyDescent="0.2">
      <c r="A24" s="5" t="s">
        <v>14</v>
      </c>
      <c r="B24" s="5">
        <v>2024</v>
      </c>
      <c r="C24" s="5">
        <v>7</v>
      </c>
      <c r="D24" s="6">
        <v>4</v>
      </c>
      <c r="E24" s="22">
        <f>563/4</f>
        <v>140.75</v>
      </c>
      <c r="F24" s="7">
        <v>9.2999999999999999E-2</v>
      </c>
      <c r="G24" s="8">
        <v>77.89</v>
      </c>
      <c r="H24" s="5">
        <v>160</v>
      </c>
      <c r="I24" s="9">
        <f t="shared" si="6"/>
        <v>0.87968749999999996</v>
      </c>
      <c r="J24" s="10">
        <f t="shared" si="5"/>
        <v>85.876515986769562</v>
      </c>
      <c r="K24" s="5">
        <f t="shared" si="8"/>
        <v>0</v>
      </c>
      <c r="L24" s="10">
        <f t="shared" si="7"/>
        <v>48348.47850055126</v>
      </c>
      <c r="N24" s="2"/>
      <c r="O24" s="3"/>
    </row>
    <row r="25" spans="1:15" x14ac:dyDescent="0.2">
      <c r="A25" s="5" t="s">
        <v>14</v>
      </c>
      <c r="B25" s="5">
        <v>2024</v>
      </c>
      <c r="C25" s="5">
        <v>8</v>
      </c>
      <c r="D25" s="6">
        <v>4</v>
      </c>
      <c r="E25" s="22">
        <f>539/4</f>
        <v>134.75</v>
      </c>
      <c r="F25" s="7">
        <v>9.2999999999999999E-2</v>
      </c>
      <c r="G25" s="8">
        <v>77.89</v>
      </c>
      <c r="H25" s="5">
        <v>160</v>
      </c>
      <c r="I25" s="9">
        <f t="shared" si="6"/>
        <v>0.84218749999999998</v>
      </c>
      <c r="J25" s="10">
        <f t="shared" si="5"/>
        <v>85.876515986769562</v>
      </c>
      <c r="K25" s="5">
        <f t="shared" si="8"/>
        <v>0</v>
      </c>
      <c r="L25" s="10">
        <f t="shared" si="7"/>
        <v>46287.442116868791</v>
      </c>
      <c r="N25" s="2"/>
      <c r="O25" s="3"/>
    </row>
    <row r="26" spans="1:15" x14ac:dyDescent="0.2">
      <c r="A26" s="5" t="s">
        <v>14</v>
      </c>
      <c r="B26" s="5">
        <v>2024</v>
      </c>
      <c r="C26" s="5">
        <v>9</v>
      </c>
      <c r="D26" s="6">
        <v>4</v>
      </c>
      <c r="E26" s="22">
        <f>515/4</f>
        <v>128.75</v>
      </c>
      <c r="F26" s="7">
        <v>9.2999999999999999E-2</v>
      </c>
      <c r="G26" s="8">
        <v>77.89</v>
      </c>
      <c r="H26" s="5">
        <v>160</v>
      </c>
      <c r="I26" s="9">
        <f t="shared" si="6"/>
        <v>0.8046875</v>
      </c>
      <c r="J26" s="10">
        <f t="shared" si="5"/>
        <v>85.876515986769562</v>
      </c>
      <c r="K26" s="5">
        <f t="shared" si="8"/>
        <v>0</v>
      </c>
      <c r="L26" s="10">
        <f t="shared" si="7"/>
        <v>44226.405733186322</v>
      </c>
      <c r="N26" s="2"/>
      <c r="O26" s="3"/>
    </row>
    <row r="27" spans="1:15" x14ac:dyDescent="0.2">
      <c r="A27" s="5" t="s">
        <v>14</v>
      </c>
      <c r="B27" s="5">
        <v>2024</v>
      </c>
      <c r="C27" s="5">
        <v>10</v>
      </c>
      <c r="D27" s="6">
        <v>4</v>
      </c>
      <c r="E27" s="22">
        <f>563/4</f>
        <v>140.75</v>
      </c>
      <c r="F27" s="7">
        <v>9.2999999999999999E-2</v>
      </c>
      <c r="G27" s="8">
        <v>77.89</v>
      </c>
      <c r="H27" s="5">
        <v>160</v>
      </c>
      <c r="I27" s="9">
        <f t="shared" si="6"/>
        <v>0.87968749999999996</v>
      </c>
      <c r="J27" s="10">
        <f t="shared" si="5"/>
        <v>85.876515986769562</v>
      </c>
      <c r="K27" s="5">
        <f t="shared" si="8"/>
        <v>0</v>
      </c>
      <c r="L27" s="10">
        <f t="shared" si="7"/>
        <v>48348.47850055126</v>
      </c>
      <c r="N27" s="2"/>
      <c r="O27" s="3"/>
    </row>
    <row r="28" spans="1:15" x14ac:dyDescent="0.2">
      <c r="A28" s="5" t="s">
        <v>14</v>
      </c>
      <c r="B28" s="5">
        <v>2024</v>
      </c>
      <c r="C28" s="5">
        <v>11</v>
      </c>
      <c r="D28" s="6">
        <v>4</v>
      </c>
      <c r="E28" s="22">
        <f>514/4</f>
        <v>128.5</v>
      </c>
      <c r="F28" s="7">
        <v>9.2999999999999999E-2</v>
      </c>
      <c r="G28" s="8">
        <v>77.89</v>
      </c>
      <c r="H28" s="5">
        <v>160</v>
      </c>
      <c r="I28" s="9">
        <f t="shared" si="6"/>
        <v>0.80312499999999998</v>
      </c>
      <c r="J28" s="10">
        <f t="shared" si="5"/>
        <v>85.876515986769562</v>
      </c>
      <c r="K28" s="5">
        <f t="shared" si="8"/>
        <v>0</v>
      </c>
      <c r="L28" s="10">
        <f t="shared" si="7"/>
        <v>44140.529217199553</v>
      </c>
      <c r="N28" s="2"/>
      <c r="O28" s="3"/>
    </row>
    <row r="29" spans="1:15" x14ac:dyDescent="0.2">
      <c r="A29" s="5" t="s">
        <v>14</v>
      </c>
      <c r="B29" s="5">
        <v>2024</v>
      </c>
      <c r="C29" s="5">
        <v>12</v>
      </c>
      <c r="D29" s="6">
        <v>4</v>
      </c>
      <c r="E29" s="22">
        <f>539/4</f>
        <v>134.75</v>
      </c>
      <c r="F29" s="7">
        <v>9.2999999999999999E-2</v>
      </c>
      <c r="G29" s="8">
        <v>77.89</v>
      </c>
      <c r="H29" s="5">
        <v>160</v>
      </c>
      <c r="I29" s="9">
        <f t="shared" si="6"/>
        <v>0.84218749999999998</v>
      </c>
      <c r="J29" s="10">
        <f t="shared" si="5"/>
        <v>85.876515986769562</v>
      </c>
      <c r="K29" s="5">
        <f t="shared" si="8"/>
        <v>0</v>
      </c>
      <c r="L29" s="10">
        <f t="shared" si="7"/>
        <v>46287.442116868791</v>
      </c>
      <c r="N29" s="2"/>
      <c r="O29" s="3"/>
    </row>
    <row r="30" spans="1:15" s="21" customFormat="1" x14ac:dyDescent="0.2">
      <c r="A30" s="18"/>
      <c r="B30" s="18"/>
      <c r="C30" s="18"/>
      <c r="D30" s="15" t="s">
        <v>13</v>
      </c>
      <c r="E30" s="4">
        <f>SUM(E18:E29)</f>
        <v>1604.75</v>
      </c>
      <c r="F30" s="19">
        <f>AVERAGE(F18:F29)</f>
        <v>9.2999999999999985E-2</v>
      </c>
      <c r="G30" s="20">
        <f>AVERAGE(G18:G29)</f>
        <v>77.89</v>
      </c>
      <c r="H30" s="4">
        <f>SUM(H18:H29)</f>
        <v>1920</v>
      </c>
      <c r="I30" s="19">
        <f t="shared" ref="I30" si="9">E30/H30</f>
        <v>0.83580729166666667</v>
      </c>
      <c r="J30" s="20">
        <f>AVERAGE(J18:J29)</f>
        <v>85.876515986769576</v>
      </c>
      <c r="K30" s="4">
        <f>SUM(K18:K29)</f>
        <v>0</v>
      </c>
      <c r="L30" s="20">
        <f>SUM(L18:L29)</f>
        <v>551241.35611907369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87D1D-5A80-3F43-9840-1B1F3139B792}">
  <dimension ref="A1:O17"/>
  <sheetViews>
    <sheetView zoomScale="144" zoomScaleNormal="144" workbookViewId="0">
      <selection activeCell="O15" sqref="N3:O15"/>
    </sheetView>
  </sheetViews>
  <sheetFormatPr baseColWidth="10" defaultColWidth="8.83203125" defaultRowHeight="15" x14ac:dyDescent="0.2"/>
  <cols>
    <col min="1" max="1" width="11.1640625" customWidth="1"/>
    <col min="2" max="2" width="11.33203125" customWidth="1"/>
    <col min="3" max="3" width="12.5" bestFit="1" customWidth="1"/>
    <col min="4" max="4" width="14.83203125" bestFit="1" customWidth="1"/>
    <col min="5" max="5" width="11.5" bestFit="1" customWidth="1"/>
    <col min="6" max="6" width="7.33203125" bestFit="1" customWidth="1"/>
    <col min="7" max="7" width="8.83203125" bestFit="1" customWidth="1"/>
    <col min="8" max="8" width="14.5" bestFit="1" customWidth="1"/>
    <col min="9" max="9" width="13.5" bestFit="1" customWidth="1"/>
    <col min="10" max="10" width="9.5" bestFit="1" customWidth="1"/>
    <col min="11" max="11" width="9.6640625" bestFit="1" customWidth="1"/>
    <col min="12" max="12" width="15.83203125" bestFit="1" customWidth="1"/>
    <col min="14" max="14" width="14.83203125" bestFit="1" customWidth="1"/>
    <col min="15" max="15" width="16.33203125" bestFit="1" customWidth="1"/>
  </cols>
  <sheetData>
    <row r="1" spans="1:15" x14ac:dyDescent="0.2">
      <c r="B1" s="16" t="s">
        <v>11</v>
      </c>
      <c r="C1" s="16"/>
      <c r="D1" s="17">
        <v>18.600000000000001</v>
      </c>
      <c r="E1" s="1"/>
      <c r="F1" s="1"/>
      <c r="G1" s="1"/>
      <c r="H1" s="1"/>
      <c r="I1" s="1"/>
      <c r="J1" s="1"/>
      <c r="K1" s="1"/>
      <c r="L1" s="1"/>
    </row>
    <row r="2" spans="1:15" x14ac:dyDescent="0.2">
      <c r="A2" s="4"/>
      <c r="B2" s="4" t="s">
        <v>5</v>
      </c>
      <c r="C2" s="4" t="s">
        <v>4</v>
      </c>
      <c r="D2" s="4" t="s">
        <v>3</v>
      </c>
      <c r="E2" s="4" t="s">
        <v>6</v>
      </c>
      <c r="F2" s="4" t="s">
        <v>7</v>
      </c>
      <c r="G2" s="4" t="s">
        <v>0</v>
      </c>
      <c r="H2" s="4" t="s">
        <v>9</v>
      </c>
      <c r="I2" s="4" t="s">
        <v>1</v>
      </c>
      <c r="J2" s="4" t="s">
        <v>2</v>
      </c>
      <c r="K2" s="4" t="s">
        <v>10</v>
      </c>
      <c r="L2" s="4" t="s">
        <v>8</v>
      </c>
    </row>
    <row r="3" spans="1:15" x14ac:dyDescent="0.2">
      <c r="A3" s="5" t="s">
        <v>12</v>
      </c>
      <c r="B3" s="5">
        <v>2024</v>
      </c>
      <c r="C3" s="5">
        <v>1</v>
      </c>
      <c r="D3" s="26">
        <v>18.600000000000001</v>
      </c>
      <c r="E3" s="25">
        <v>145.97251908396944</v>
      </c>
      <c r="F3" s="27">
        <v>0.34431464851038157</v>
      </c>
      <c r="G3" s="8">
        <f>J3*(1-F3)</f>
        <v>52.414405117250134</v>
      </c>
      <c r="H3" s="5">
        <v>184</v>
      </c>
      <c r="I3" s="9">
        <f>E3/H3</f>
        <v>0.7933289080650513</v>
      </c>
      <c r="J3" s="28">
        <v>79.93835</v>
      </c>
      <c r="K3" s="29">
        <f>D3-D1</f>
        <v>0</v>
      </c>
      <c r="L3" s="10">
        <f>D3*J3*E3</f>
        <v>217039.72316903816</v>
      </c>
      <c r="N3" s="2"/>
      <c r="O3" s="3"/>
    </row>
    <row r="4" spans="1:15" x14ac:dyDescent="0.2">
      <c r="A4" s="5" t="s">
        <v>12</v>
      </c>
      <c r="B4" s="5">
        <v>2024</v>
      </c>
      <c r="C4" s="5">
        <v>2</v>
      </c>
      <c r="D4" s="26">
        <v>19.578947368421055</v>
      </c>
      <c r="E4" s="25">
        <v>125.02566412213739</v>
      </c>
      <c r="F4" s="27">
        <v>0.34431464851038157</v>
      </c>
      <c r="G4" s="8">
        <f t="shared" ref="G4:G14" si="0">J4*(1-F4)</f>
        <v>52.414405117250134</v>
      </c>
      <c r="H4" s="5">
        <v>168</v>
      </c>
      <c r="I4" s="9">
        <f t="shared" ref="I4:I14" si="1">E4/H4</f>
        <v>0.74420038167938918</v>
      </c>
      <c r="J4" s="28">
        <v>79.93835</v>
      </c>
      <c r="K4" s="29">
        <f>D4-D3</f>
        <v>0.97894736842105345</v>
      </c>
      <c r="L4" s="10">
        <f t="shared" ref="L4:L14" si="2">D4*J4*E4</f>
        <v>195678.76056310342</v>
      </c>
      <c r="N4" s="2"/>
      <c r="O4" s="3"/>
    </row>
    <row r="5" spans="1:15" x14ac:dyDescent="0.2">
      <c r="A5" s="5" t="s">
        <v>12</v>
      </c>
      <c r="B5" s="5">
        <v>2024</v>
      </c>
      <c r="C5" s="5">
        <v>3</v>
      </c>
      <c r="D5" s="26">
        <v>19.578947368421055</v>
      </c>
      <c r="E5" s="25">
        <v>122.17163908396945</v>
      </c>
      <c r="F5" s="27">
        <v>0.34431464851038157</v>
      </c>
      <c r="G5" s="8">
        <f t="shared" si="0"/>
        <v>52.414405117250134</v>
      </c>
      <c r="H5" s="5">
        <v>168</v>
      </c>
      <c r="I5" s="9">
        <f t="shared" si="1"/>
        <v>0.72721213740458013</v>
      </c>
      <c r="J5" s="28">
        <v>79.93835</v>
      </c>
      <c r="K5" s="29">
        <f t="shared" ref="K5:K14" si="3">D5-D4</f>
        <v>0</v>
      </c>
      <c r="L5" s="10">
        <f t="shared" si="2"/>
        <v>191211.9010106583</v>
      </c>
      <c r="N5" s="2"/>
      <c r="O5" s="3"/>
    </row>
    <row r="6" spans="1:15" x14ac:dyDescent="0.2">
      <c r="A6" s="5" t="s">
        <v>12</v>
      </c>
      <c r="B6" s="5">
        <v>2024</v>
      </c>
      <c r="C6" s="5">
        <v>4</v>
      </c>
      <c r="D6" s="26">
        <v>20.557894736842105</v>
      </c>
      <c r="E6" s="25">
        <v>117.11545648854964</v>
      </c>
      <c r="F6" s="27">
        <v>0.34431464851038157</v>
      </c>
      <c r="G6" s="8">
        <f t="shared" si="0"/>
        <v>52.414405117250134</v>
      </c>
      <c r="H6" s="5">
        <v>176</v>
      </c>
      <c r="I6" s="9">
        <f t="shared" si="1"/>
        <v>0.6654287300485775</v>
      </c>
      <c r="J6" s="28">
        <v>79.93835</v>
      </c>
      <c r="K6" s="29">
        <f t="shared" si="3"/>
        <v>0.9789473684210499</v>
      </c>
      <c r="L6" s="10">
        <f t="shared" si="2"/>
        <v>192463.34667238849</v>
      </c>
      <c r="N6" s="2"/>
      <c r="O6" s="3"/>
    </row>
    <row r="7" spans="1:15" x14ac:dyDescent="0.2">
      <c r="A7" s="5" t="s">
        <v>12</v>
      </c>
      <c r="B7" s="5">
        <v>2024</v>
      </c>
      <c r="C7" s="5">
        <v>5</v>
      </c>
      <c r="D7" s="26">
        <v>20.557894736842105</v>
      </c>
      <c r="E7" s="25">
        <v>113.65447328244275</v>
      </c>
      <c r="F7" s="27">
        <v>0.34431464851038157</v>
      </c>
      <c r="G7" s="8">
        <f t="shared" si="0"/>
        <v>52.414405117250134</v>
      </c>
      <c r="H7" s="5">
        <v>184</v>
      </c>
      <c r="I7" s="9">
        <f t="shared" si="1"/>
        <v>0.61768735479588455</v>
      </c>
      <c r="J7" s="28">
        <v>79.93835</v>
      </c>
      <c r="K7" s="29">
        <f t="shared" si="3"/>
        <v>0</v>
      </c>
      <c r="L7" s="10">
        <f t="shared" si="2"/>
        <v>186775.69082749673</v>
      </c>
      <c r="N7" s="2"/>
      <c r="O7" s="3"/>
    </row>
    <row r="8" spans="1:15" x14ac:dyDescent="0.2">
      <c r="A8" s="5" t="s">
        <v>12</v>
      </c>
      <c r="B8" s="5">
        <v>2024</v>
      </c>
      <c r="C8" s="5">
        <v>6</v>
      </c>
      <c r="D8" s="26">
        <v>19.578947368421055</v>
      </c>
      <c r="E8" s="25">
        <v>111.15725190839696</v>
      </c>
      <c r="F8" s="27">
        <v>0.34431464851038157</v>
      </c>
      <c r="G8" s="8">
        <f t="shared" si="0"/>
        <v>52.414405117250134</v>
      </c>
      <c r="H8" s="5">
        <v>160</v>
      </c>
      <c r="I8" s="9">
        <f t="shared" si="1"/>
        <v>0.69473282442748097</v>
      </c>
      <c r="J8" s="28">
        <v>79.93835</v>
      </c>
      <c r="K8" s="29">
        <f t="shared" si="3"/>
        <v>-0.9789473684210499</v>
      </c>
      <c r="L8" s="10">
        <f t="shared" si="2"/>
        <v>173973.18729526721</v>
      </c>
      <c r="N8" s="2"/>
      <c r="O8" s="3"/>
    </row>
    <row r="9" spans="1:15" x14ac:dyDescent="0.2">
      <c r="A9" s="5" t="s">
        <v>12</v>
      </c>
      <c r="B9" s="5">
        <v>2024</v>
      </c>
      <c r="C9" s="5">
        <v>7</v>
      </c>
      <c r="D9" s="26">
        <v>19.578947368421055</v>
      </c>
      <c r="E9" s="25">
        <v>132.36763358778626</v>
      </c>
      <c r="F9" s="27">
        <v>0.34431464851038157</v>
      </c>
      <c r="G9" s="8">
        <f t="shared" si="0"/>
        <v>52.414405117250134</v>
      </c>
      <c r="H9" s="5">
        <v>184</v>
      </c>
      <c r="I9" s="9">
        <f t="shared" si="1"/>
        <v>0.71938931297709918</v>
      </c>
      <c r="J9" s="28">
        <v>79.93835</v>
      </c>
      <c r="K9" s="29">
        <f t="shared" si="3"/>
        <v>0</v>
      </c>
      <c r="L9" s="10">
        <f t="shared" si="2"/>
        <v>207169.74119670232</v>
      </c>
      <c r="N9" s="2"/>
      <c r="O9" s="3"/>
    </row>
    <row r="10" spans="1:15" x14ac:dyDescent="0.2">
      <c r="A10" s="5" t="s">
        <v>12</v>
      </c>
      <c r="B10" s="5">
        <v>2024</v>
      </c>
      <c r="C10" s="5">
        <v>8</v>
      </c>
      <c r="D10" s="26">
        <v>19.578947368421055</v>
      </c>
      <c r="E10" s="25">
        <v>126.61251908396946</v>
      </c>
      <c r="F10" s="27">
        <v>0.34431464851038157</v>
      </c>
      <c r="G10" s="8">
        <f t="shared" si="0"/>
        <v>52.414405117250134</v>
      </c>
      <c r="H10" s="5">
        <v>176</v>
      </c>
      <c r="I10" s="9">
        <f t="shared" si="1"/>
        <v>0.71938931297709918</v>
      </c>
      <c r="J10" s="28">
        <v>79.93835</v>
      </c>
      <c r="K10" s="29">
        <f t="shared" si="3"/>
        <v>0</v>
      </c>
      <c r="L10" s="10">
        <f t="shared" si="2"/>
        <v>198162.36114467177</v>
      </c>
      <c r="N10" s="2"/>
      <c r="O10" s="3"/>
    </row>
    <row r="11" spans="1:15" x14ac:dyDescent="0.2">
      <c r="A11" s="5" t="s">
        <v>12</v>
      </c>
      <c r="B11" s="5">
        <v>2024</v>
      </c>
      <c r="C11" s="5">
        <v>9</v>
      </c>
      <c r="D11" s="26">
        <v>22.515789473684212</v>
      </c>
      <c r="E11" s="25">
        <v>112.61129770992365</v>
      </c>
      <c r="F11" s="27">
        <v>0.34431464851038157</v>
      </c>
      <c r="G11" s="8">
        <f t="shared" si="0"/>
        <v>52.414405117250134</v>
      </c>
      <c r="H11" s="5">
        <v>168</v>
      </c>
      <c r="I11" s="9">
        <f t="shared" si="1"/>
        <v>0.67030534351145032</v>
      </c>
      <c r="J11" s="28">
        <v>79.93835</v>
      </c>
      <c r="K11" s="29">
        <f t="shared" si="3"/>
        <v>2.9368421052631568</v>
      </c>
      <c r="L11" s="10">
        <f t="shared" si="2"/>
        <v>202686.26616305759</v>
      </c>
      <c r="N11" s="2"/>
      <c r="O11" s="3"/>
    </row>
    <row r="12" spans="1:15" x14ac:dyDescent="0.2">
      <c r="A12" s="5" t="s">
        <v>12</v>
      </c>
      <c r="B12" s="5">
        <v>2024</v>
      </c>
      <c r="C12" s="5">
        <v>10</v>
      </c>
      <c r="D12" s="26">
        <v>21.536842105263158</v>
      </c>
      <c r="E12" s="25">
        <v>129.41418459403192</v>
      </c>
      <c r="F12" s="27">
        <v>0.34431464851038157</v>
      </c>
      <c r="G12" s="8">
        <f t="shared" si="0"/>
        <v>52.414405117250134</v>
      </c>
      <c r="H12" s="5">
        <v>184</v>
      </c>
      <c r="I12" s="9">
        <f t="shared" si="1"/>
        <v>0.70333795975017355</v>
      </c>
      <c r="J12" s="28">
        <v>79.93835</v>
      </c>
      <c r="K12" s="29">
        <f t="shared" si="3"/>
        <v>-0.97894736842105345</v>
      </c>
      <c r="L12" s="10">
        <f t="shared" si="2"/>
        <v>222801.99957583801</v>
      </c>
      <c r="N12" s="2"/>
      <c r="O12" s="3"/>
    </row>
    <row r="13" spans="1:15" x14ac:dyDescent="0.2">
      <c r="A13" s="5" t="s">
        <v>12</v>
      </c>
      <c r="B13" s="5">
        <v>2024</v>
      </c>
      <c r="C13" s="5">
        <v>11</v>
      </c>
      <c r="D13" s="26">
        <v>21.536842105263158</v>
      </c>
      <c r="E13" s="25">
        <v>141.01740458015269</v>
      </c>
      <c r="F13" s="27">
        <v>0.34431464851038157</v>
      </c>
      <c r="G13" s="8">
        <f t="shared" si="0"/>
        <v>52.414405117250134</v>
      </c>
      <c r="H13" s="5">
        <v>168</v>
      </c>
      <c r="I13" s="9">
        <f t="shared" si="1"/>
        <v>0.83938931297709929</v>
      </c>
      <c r="J13" s="28">
        <v>79.93835</v>
      </c>
      <c r="K13" s="29">
        <f t="shared" si="3"/>
        <v>0</v>
      </c>
      <c r="L13" s="10">
        <f t="shared" si="2"/>
        <v>242778.33078354748</v>
      </c>
      <c r="N13" s="2"/>
      <c r="O13" s="3"/>
    </row>
    <row r="14" spans="1:15" x14ac:dyDescent="0.2">
      <c r="A14" s="5" t="s">
        <v>12</v>
      </c>
      <c r="B14" s="5">
        <v>2024</v>
      </c>
      <c r="C14" s="5">
        <v>12</v>
      </c>
      <c r="D14" s="26">
        <v>21.536842105263158</v>
      </c>
      <c r="E14" s="25">
        <v>118.30229007633588</v>
      </c>
      <c r="F14" s="27">
        <v>0.34431464851038157</v>
      </c>
      <c r="G14" s="8">
        <f t="shared" si="0"/>
        <v>52.414405117250134</v>
      </c>
      <c r="H14" s="5">
        <v>176</v>
      </c>
      <c r="I14" s="9">
        <f t="shared" si="1"/>
        <v>0.67217210270645389</v>
      </c>
      <c r="J14" s="28">
        <v>79.93835</v>
      </c>
      <c r="K14" s="29">
        <f t="shared" si="3"/>
        <v>0</v>
      </c>
      <c r="L14" s="10">
        <f t="shared" si="2"/>
        <v>203671.54393540861</v>
      </c>
      <c r="N14" s="2"/>
      <c r="O14" s="3"/>
    </row>
    <row r="15" spans="1:15" s="21" customFormat="1" x14ac:dyDescent="0.2">
      <c r="A15" s="18"/>
      <c r="B15" s="18"/>
      <c r="C15" s="18"/>
      <c r="D15" s="15" t="s">
        <v>13</v>
      </c>
      <c r="E15" s="33">
        <f>SUM(E3:E14)</f>
        <v>1495.4223336016655</v>
      </c>
      <c r="F15" s="19">
        <f>AVERAGE(F3:F14)</f>
        <v>0.34431464851038157</v>
      </c>
      <c r="G15" s="20">
        <f>AVERAGE(G3:G14)</f>
        <v>52.414405117250119</v>
      </c>
      <c r="H15" s="4">
        <f>SUM(H3:H14)</f>
        <v>2096</v>
      </c>
      <c r="I15" s="19">
        <f t="shared" ref="I15" si="4">E15/H15</f>
        <v>0.71346485381758851</v>
      </c>
      <c r="J15" s="20">
        <f>AVERAGE(J3:J14)</f>
        <v>79.93835</v>
      </c>
      <c r="K15" s="33">
        <f>SUM(K3:K14)</f>
        <v>2.9368421052631568</v>
      </c>
      <c r="L15" s="20">
        <f>SUM(L3:L14)</f>
        <v>2434412.8523371783</v>
      </c>
      <c r="N15" s="30"/>
      <c r="O15" s="31"/>
    </row>
    <row r="17" spans="10:10" x14ac:dyDescent="0.2">
      <c r="J17" s="32"/>
    </row>
  </sheetData>
  <conditionalFormatting sqref="H3:H14">
    <cfRule type="top10" dxfId="7" priority="1" percent="1" rank="10"/>
  </conditionalFormatting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416C-2951-1544-AC25-39DC4BC19C2B}">
  <dimension ref="A1:O17"/>
  <sheetViews>
    <sheetView zoomScale="144" zoomScaleNormal="144" workbookViewId="0">
      <selection activeCell="N3" sqref="N3:O15"/>
    </sheetView>
  </sheetViews>
  <sheetFormatPr baseColWidth="10" defaultColWidth="8.83203125" defaultRowHeight="15" x14ac:dyDescent="0.2"/>
  <cols>
    <col min="1" max="1" width="11.1640625" customWidth="1"/>
    <col min="2" max="2" width="11.33203125" customWidth="1"/>
    <col min="3" max="3" width="12.5" bestFit="1" customWidth="1"/>
    <col min="4" max="4" width="14.83203125" bestFit="1" customWidth="1"/>
    <col min="5" max="5" width="11.5" bestFit="1" customWidth="1"/>
    <col min="6" max="6" width="7.33203125" bestFit="1" customWidth="1"/>
    <col min="7" max="7" width="8.83203125" bestFit="1" customWidth="1"/>
    <col min="8" max="8" width="14.5" bestFit="1" customWidth="1"/>
    <col min="9" max="9" width="13.5" bestFit="1" customWidth="1"/>
    <col min="10" max="10" width="9.5" bestFit="1" customWidth="1"/>
    <col min="11" max="11" width="9.6640625" bestFit="1" customWidth="1"/>
    <col min="12" max="12" width="15.83203125" bestFit="1" customWidth="1"/>
    <col min="14" max="14" width="14.83203125" bestFit="1" customWidth="1"/>
    <col min="15" max="15" width="16.33203125" bestFit="1" customWidth="1"/>
  </cols>
  <sheetData>
    <row r="1" spans="1:15" x14ac:dyDescent="0.2">
      <c r="B1" s="16" t="s">
        <v>11</v>
      </c>
      <c r="C1" s="16"/>
      <c r="D1" s="17">
        <v>22.2</v>
      </c>
      <c r="E1" s="1"/>
      <c r="F1" s="1"/>
      <c r="G1" s="1"/>
      <c r="H1" s="1"/>
      <c r="I1" s="1"/>
      <c r="J1" s="1"/>
      <c r="K1" s="1"/>
      <c r="L1" s="1"/>
    </row>
    <row r="2" spans="1:15" x14ac:dyDescent="0.2">
      <c r="A2" s="4"/>
      <c r="B2" s="4" t="s">
        <v>5</v>
      </c>
      <c r="C2" s="4" t="s">
        <v>4</v>
      </c>
      <c r="D2" s="4" t="s">
        <v>3</v>
      </c>
      <c r="E2" s="4" t="s">
        <v>6</v>
      </c>
      <c r="F2" s="4" t="s">
        <v>7</v>
      </c>
      <c r="G2" s="4" t="s">
        <v>0</v>
      </c>
      <c r="H2" s="4" t="s">
        <v>9</v>
      </c>
      <c r="I2" s="4" t="s">
        <v>1</v>
      </c>
      <c r="J2" s="4" t="s">
        <v>2</v>
      </c>
      <c r="K2" s="4" t="s">
        <v>10</v>
      </c>
      <c r="L2" s="4" t="s">
        <v>8</v>
      </c>
    </row>
    <row r="3" spans="1:15" x14ac:dyDescent="0.2">
      <c r="A3" s="5" t="s">
        <v>12</v>
      </c>
      <c r="B3" s="5">
        <v>2024</v>
      </c>
      <c r="C3" s="5">
        <v>1</v>
      </c>
      <c r="D3" s="26">
        <v>22.2</v>
      </c>
      <c r="E3" s="25">
        <v>142.78839694656489</v>
      </c>
      <c r="F3" s="27">
        <v>0.35824646442274988</v>
      </c>
      <c r="G3" s="8">
        <f>J3*(1-F3)</f>
        <v>50.10067171685899</v>
      </c>
      <c r="H3" s="5">
        <v>184</v>
      </c>
      <c r="I3" s="9">
        <f>E3/H3</f>
        <v>0.77602389644872216</v>
      </c>
      <c r="J3" s="28">
        <v>78.068399999999997</v>
      </c>
      <c r="K3" s="29">
        <f>D3-D1</f>
        <v>0</v>
      </c>
      <c r="L3" s="10">
        <f>D3*J3*E3</f>
        <v>247469.20947766717</v>
      </c>
      <c r="N3" s="2"/>
      <c r="O3" s="3"/>
    </row>
    <row r="4" spans="1:15" x14ac:dyDescent="0.2">
      <c r="A4" s="5" t="s">
        <v>12</v>
      </c>
      <c r="B4" s="5">
        <v>2024</v>
      </c>
      <c r="C4" s="5">
        <v>2</v>
      </c>
      <c r="D4" s="26">
        <v>23.198399999999999</v>
      </c>
      <c r="E4" s="25">
        <v>121.93145038167941</v>
      </c>
      <c r="F4" s="27">
        <v>0.35824646442274988</v>
      </c>
      <c r="G4" s="8">
        <f t="shared" ref="G4:G14" si="0">J4*(1-F4)</f>
        <v>50.10067171685899</v>
      </c>
      <c r="H4" s="5">
        <v>168</v>
      </c>
      <c r="I4" s="9">
        <f t="shared" ref="I4:I14" si="1">E4/H4</f>
        <v>0.72578244274809178</v>
      </c>
      <c r="J4" s="28">
        <v>78.068399999999997</v>
      </c>
      <c r="K4" s="29">
        <f>D4-D3</f>
        <v>0.99840000000000018</v>
      </c>
      <c r="L4" s="10">
        <f t="shared" ref="L4:L14" si="2">D4*J4*E4</f>
        <v>220825.41280148318</v>
      </c>
      <c r="N4" s="2"/>
      <c r="O4" s="3"/>
    </row>
    <row r="5" spans="1:15" x14ac:dyDescent="0.2">
      <c r="A5" s="5" t="s">
        <v>12</v>
      </c>
      <c r="B5" s="5">
        <v>2024</v>
      </c>
      <c r="C5" s="5">
        <v>3</v>
      </c>
      <c r="D5" s="26">
        <v>24.164999999999999</v>
      </c>
      <c r="E5" s="25">
        <v>121.93606717557252</v>
      </c>
      <c r="F5" s="27">
        <v>0.35824646442274988</v>
      </c>
      <c r="G5" s="8">
        <f t="shared" si="0"/>
        <v>50.10067171685899</v>
      </c>
      <c r="H5" s="5">
        <v>168</v>
      </c>
      <c r="I5" s="9">
        <f t="shared" si="1"/>
        <v>0.72580992366412211</v>
      </c>
      <c r="J5" s="28">
        <v>78.068399999999997</v>
      </c>
      <c r="K5" s="29">
        <f t="shared" ref="K5:K14" si="3">D5-D4</f>
        <v>0.96659999999999968</v>
      </c>
      <c r="L5" s="10">
        <f t="shared" si="2"/>
        <v>230035.18135555094</v>
      </c>
      <c r="N5" s="2"/>
      <c r="O5" s="3"/>
    </row>
    <row r="6" spans="1:15" x14ac:dyDescent="0.2">
      <c r="A6" s="5" t="s">
        <v>12</v>
      </c>
      <c r="B6" s="5">
        <v>2024</v>
      </c>
      <c r="C6" s="5">
        <v>4</v>
      </c>
      <c r="D6" s="26">
        <v>24.164999999999999</v>
      </c>
      <c r="E6" s="25">
        <v>134.68521526717558</v>
      </c>
      <c r="F6" s="27">
        <v>0.35824646442274988</v>
      </c>
      <c r="G6" s="8">
        <f t="shared" si="0"/>
        <v>50.10067171685899</v>
      </c>
      <c r="H6" s="5">
        <v>176</v>
      </c>
      <c r="I6" s="9">
        <f t="shared" si="1"/>
        <v>0.76525690492713394</v>
      </c>
      <c r="J6" s="28">
        <v>78.068399999999997</v>
      </c>
      <c r="K6" s="29">
        <f t="shared" si="3"/>
        <v>0</v>
      </c>
      <c r="L6" s="10">
        <f t="shared" si="2"/>
        <v>254086.74100736334</v>
      </c>
      <c r="N6" s="2"/>
      <c r="O6" s="3"/>
    </row>
    <row r="7" spans="1:15" x14ac:dyDescent="0.2">
      <c r="A7" s="5" t="s">
        <v>12</v>
      </c>
      <c r="B7" s="5">
        <v>2024</v>
      </c>
      <c r="C7" s="5">
        <v>5</v>
      </c>
      <c r="D7" s="26">
        <v>23.198399999999999</v>
      </c>
      <c r="E7" s="25">
        <v>128.23401526717558</v>
      </c>
      <c r="F7" s="27">
        <v>0.35824646442274988</v>
      </c>
      <c r="G7" s="8">
        <f t="shared" si="0"/>
        <v>50.10067171685899</v>
      </c>
      <c r="H7" s="5">
        <v>184</v>
      </c>
      <c r="I7" s="9">
        <f t="shared" si="1"/>
        <v>0.69692399601725863</v>
      </c>
      <c r="J7" s="28">
        <v>78.068399999999997</v>
      </c>
      <c r="K7" s="29">
        <f t="shared" si="3"/>
        <v>-0.96659999999999968</v>
      </c>
      <c r="L7" s="10">
        <f t="shared" si="2"/>
        <v>232239.74838259214</v>
      </c>
      <c r="N7" s="2"/>
      <c r="O7" s="3"/>
    </row>
    <row r="8" spans="1:15" x14ac:dyDescent="0.2">
      <c r="A8" s="5" t="s">
        <v>12</v>
      </c>
      <c r="B8" s="5">
        <v>2024</v>
      </c>
      <c r="C8" s="5">
        <v>6</v>
      </c>
      <c r="D8" s="26">
        <v>24.164999999999999</v>
      </c>
      <c r="E8" s="25">
        <v>120.22961832061068</v>
      </c>
      <c r="F8" s="27">
        <v>0.35824646442274988</v>
      </c>
      <c r="G8" s="8">
        <f t="shared" si="0"/>
        <v>50.10067171685899</v>
      </c>
      <c r="H8" s="5">
        <v>160</v>
      </c>
      <c r="I8" s="9">
        <f t="shared" si="1"/>
        <v>0.75143511450381673</v>
      </c>
      <c r="J8" s="28">
        <v>78.068399999999997</v>
      </c>
      <c r="K8" s="29">
        <f t="shared" si="3"/>
        <v>0.96659999999999968</v>
      </c>
      <c r="L8" s="10">
        <f t="shared" si="2"/>
        <v>226815.92653687694</v>
      </c>
      <c r="N8" s="2"/>
      <c r="O8" s="3"/>
    </row>
    <row r="9" spans="1:15" x14ac:dyDescent="0.2">
      <c r="A9" s="5" t="s">
        <v>12</v>
      </c>
      <c r="B9" s="5">
        <v>2024</v>
      </c>
      <c r="C9" s="5">
        <v>7</v>
      </c>
      <c r="D9" s="26">
        <v>24.164999999999999</v>
      </c>
      <c r="E9" s="25">
        <v>132.7187786259542</v>
      </c>
      <c r="F9" s="27">
        <v>0.35824646442274988</v>
      </c>
      <c r="G9" s="8">
        <f t="shared" si="0"/>
        <v>50.10067171685899</v>
      </c>
      <c r="H9" s="5">
        <v>184</v>
      </c>
      <c r="I9" s="9">
        <f t="shared" si="1"/>
        <v>0.72129770992366415</v>
      </c>
      <c r="J9" s="28">
        <v>78.068399999999997</v>
      </c>
      <c r="K9" s="29">
        <f t="shared" si="3"/>
        <v>0</v>
      </c>
      <c r="L9" s="10">
        <f t="shared" si="2"/>
        <v>250377.01327983022</v>
      </c>
      <c r="N9" s="2"/>
      <c r="O9" s="3"/>
    </row>
    <row r="10" spans="1:15" x14ac:dyDescent="0.2">
      <c r="A10" s="5" t="s">
        <v>12</v>
      </c>
      <c r="B10" s="5">
        <v>2024</v>
      </c>
      <c r="C10" s="5">
        <v>8</v>
      </c>
      <c r="D10" s="26">
        <v>24.164999999999999</v>
      </c>
      <c r="E10" s="25">
        <v>126.94839694656488</v>
      </c>
      <c r="F10" s="27">
        <v>0.35824646442274988</v>
      </c>
      <c r="G10" s="8">
        <f t="shared" si="0"/>
        <v>50.10067171685899</v>
      </c>
      <c r="H10" s="5">
        <v>176</v>
      </c>
      <c r="I10" s="9">
        <f t="shared" si="1"/>
        <v>0.72129770992366415</v>
      </c>
      <c r="J10" s="28">
        <v>78.068399999999997</v>
      </c>
      <c r="K10" s="29">
        <f t="shared" si="3"/>
        <v>0</v>
      </c>
      <c r="L10" s="10">
        <f t="shared" si="2"/>
        <v>239491.05618070718</v>
      </c>
      <c r="N10" s="2"/>
      <c r="O10" s="3"/>
    </row>
    <row r="11" spans="1:15" x14ac:dyDescent="0.2">
      <c r="A11" s="5" t="s">
        <v>12</v>
      </c>
      <c r="B11" s="5">
        <v>2024</v>
      </c>
      <c r="C11" s="5">
        <v>9</v>
      </c>
      <c r="D11" s="26">
        <v>26.098200000000002</v>
      </c>
      <c r="E11" s="25">
        <v>122.09424936386769</v>
      </c>
      <c r="F11" s="27">
        <v>0.35824646442274988</v>
      </c>
      <c r="G11" s="8">
        <f t="shared" si="0"/>
        <v>50.10067171685899</v>
      </c>
      <c r="H11" s="5">
        <v>168</v>
      </c>
      <c r="I11" s="9">
        <f t="shared" si="1"/>
        <v>0.72675148430873626</v>
      </c>
      <c r="J11" s="28">
        <v>78.068399999999997</v>
      </c>
      <c r="K11" s="29">
        <f t="shared" si="3"/>
        <v>1.9332000000000029</v>
      </c>
      <c r="L11" s="10">
        <f t="shared" si="2"/>
        <v>248760.28332784152</v>
      </c>
      <c r="N11" s="2"/>
      <c r="O11" s="3"/>
    </row>
    <row r="12" spans="1:15" x14ac:dyDescent="0.2">
      <c r="A12" s="5" t="s">
        <v>12</v>
      </c>
      <c r="B12" s="5">
        <v>2024</v>
      </c>
      <c r="C12" s="5">
        <v>10</v>
      </c>
      <c r="D12" s="26">
        <v>25.131599999999999</v>
      </c>
      <c r="E12" s="25">
        <v>138.9000117439812</v>
      </c>
      <c r="F12" s="27">
        <v>0.35824646442274988</v>
      </c>
      <c r="G12" s="8">
        <f t="shared" si="0"/>
        <v>50.10067171685899</v>
      </c>
      <c r="H12" s="5">
        <v>184</v>
      </c>
      <c r="I12" s="9">
        <f t="shared" si="1"/>
        <v>0.75489136817381086</v>
      </c>
      <c r="J12" s="28">
        <v>78.068399999999997</v>
      </c>
      <c r="K12" s="29">
        <f t="shared" si="3"/>
        <v>-0.96660000000000323</v>
      </c>
      <c r="L12" s="10">
        <f t="shared" si="2"/>
        <v>272519.57306151686</v>
      </c>
      <c r="N12" s="2"/>
      <c r="O12" s="3"/>
    </row>
    <row r="13" spans="1:15" x14ac:dyDescent="0.2">
      <c r="A13" s="5" t="s">
        <v>12</v>
      </c>
      <c r="B13" s="5">
        <v>2024</v>
      </c>
      <c r="C13" s="5">
        <v>11</v>
      </c>
      <c r="D13" s="26">
        <v>25.131599999999999</v>
      </c>
      <c r="E13" s="25">
        <v>141.33801526717556</v>
      </c>
      <c r="F13" s="27">
        <v>0.35824646442274988</v>
      </c>
      <c r="G13" s="8">
        <f t="shared" si="0"/>
        <v>50.10067171685899</v>
      </c>
      <c r="H13" s="5">
        <v>168</v>
      </c>
      <c r="I13" s="9">
        <f t="shared" si="1"/>
        <v>0.84129770992366404</v>
      </c>
      <c r="J13" s="28">
        <v>78.068399999999997</v>
      </c>
      <c r="K13" s="29">
        <f t="shared" si="3"/>
        <v>0</v>
      </c>
      <c r="L13" s="10">
        <f t="shared" si="2"/>
        <v>277302.89648187783</v>
      </c>
      <c r="N13" s="2"/>
      <c r="O13" s="3"/>
    </row>
    <row r="14" spans="1:15" x14ac:dyDescent="0.2">
      <c r="A14" s="5" t="s">
        <v>12</v>
      </c>
      <c r="B14" s="5">
        <v>2024</v>
      </c>
      <c r="C14" s="5">
        <v>12</v>
      </c>
      <c r="D14" s="26">
        <v>25.131599999999999</v>
      </c>
      <c r="E14" s="25">
        <v>118.60763358778627</v>
      </c>
      <c r="F14" s="27">
        <v>0.35824646442274988</v>
      </c>
      <c r="G14" s="8">
        <f t="shared" si="0"/>
        <v>50.10067171685899</v>
      </c>
      <c r="H14" s="5">
        <v>176</v>
      </c>
      <c r="I14" s="9">
        <f t="shared" si="1"/>
        <v>0.6739070090215129</v>
      </c>
      <c r="J14" s="28">
        <v>78.068399999999997</v>
      </c>
      <c r="K14" s="29">
        <f t="shared" si="3"/>
        <v>0</v>
      </c>
      <c r="L14" s="10">
        <f t="shared" si="2"/>
        <v>232706.2558263675</v>
      </c>
      <c r="N14" s="2"/>
      <c r="O14" s="3"/>
    </row>
    <row r="15" spans="1:15" s="21" customFormat="1" x14ac:dyDescent="0.2">
      <c r="A15" s="18"/>
      <c r="B15" s="18"/>
      <c r="C15" s="18"/>
      <c r="D15" s="15" t="s">
        <v>13</v>
      </c>
      <c r="E15" s="33">
        <f>SUM(E3:E14)</f>
        <v>1550.4118488941083</v>
      </c>
      <c r="F15" s="19">
        <f>AVERAGE(F3:F14)</f>
        <v>0.35824646442274988</v>
      </c>
      <c r="G15" s="20">
        <f>AVERAGE(G3:G14)</f>
        <v>50.10067171685899</v>
      </c>
      <c r="H15" s="4">
        <f>SUM(H3:H14)</f>
        <v>2096</v>
      </c>
      <c r="I15" s="19">
        <f t="shared" ref="I15" si="4">E15/H15</f>
        <v>0.73970030958688371</v>
      </c>
      <c r="J15" s="20">
        <f>AVERAGE(J3:J14)</f>
        <v>78.068399999999997</v>
      </c>
      <c r="K15" s="33">
        <f>SUM(K3:K14)</f>
        <v>2.9315999999999995</v>
      </c>
      <c r="L15" s="20">
        <f>SUM(L3:L14)</f>
        <v>2932629.2977196751</v>
      </c>
      <c r="N15" s="30"/>
      <c r="O15" s="31"/>
    </row>
    <row r="17" spans="10:10" x14ac:dyDescent="0.2">
      <c r="J17" s="32"/>
    </row>
  </sheetData>
  <conditionalFormatting sqref="H3:H14">
    <cfRule type="top10" dxfId="6" priority="1" percent="1" rank="10"/>
  </conditionalFormatting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F584A-8B7A-5F49-94B2-F3D80E4930B8}">
  <dimension ref="A1:O17"/>
  <sheetViews>
    <sheetView zoomScale="144" zoomScaleNormal="144" workbookViewId="0">
      <selection activeCell="J17" sqref="J17"/>
    </sheetView>
  </sheetViews>
  <sheetFormatPr baseColWidth="10" defaultColWidth="8.83203125" defaultRowHeight="15" x14ac:dyDescent="0.2"/>
  <cols>
    <col min="1" max="1" width="11.1640625" customWidth="1"/>
    <col min="2" max="2" width="11.33203125" customWidth="1"/>
    <col min="3" max="3" width="12.5" bestFit="1" customWidth="1"/>
    <col min="4" max="4" width="14.83203125" bestFit="1" customWidth="1"/>
    <col min="5" max="5" width="11.5" bestFit="1" customWidth="1"/>
    <col min="6" max="6" width="7.33203125" bestFit="1" customWidth="1"/>
    <col min="7" max="7" width="8.83203125" bestFit="1" customWidth="1"/>
    <col min="8" max="8" width="14.5" bestFit="1" customWidth="1"/>
    <col min="9" max="9" width="13.5" bestFit="1" customWidth="1"/>
    <col min="10" max="10" width="9.5" bestFit="1" customWidth="1"/>
    <col min="11" max="11" width="9.6640625" bestFit="1" customWidth="1"/>
    <col min="12" max="12" width="15.83203125" bestFit="1" customWidth="1"/>
    <col min="14" max="14" width="14.83203125" bestFit="1" customWidth="1"/>
    <col min="15" max="15" width="13.1640625" bestFit="1" customWidth="1"/>
  </cols>
  <sheetData>
    <row r="1" spans="1:15" x14ac:dyDescent="0.2">
      <c r="B1" s="16" t="s">
        <v>11</v>
      </c>
      <c r="C1" s="16"/>
      <c r="D1" s="17">
        <v>16.3</v>
      </c>
      <c r="E1" s="1"/>
      <c r="F1" s="1"/>
      <c r="G1" s="1"/>
      <c r="H1" s="1"/>
      <c r="I1" s="1"/>
      <c r="J1" s="1"/>
      <c r="K1" s="1"/>
      <c r="L1" s="1"/>
    </row>
    <row r="2" spans="1:15" x14ac:dyDescent="0.2">
      <c r="A2" s="4"/>
      <c r="B2" s="4" t="s">
        <v>5</v>
      </c>
      <c r="C2" s="4" t="s">
        <v>4</v>
      </c>
      <c r="D2" s="4" t="s">
        <v>3</v>
      </c>
      <c r="E2" s="4" t="s">
        <v>6</v>
      </c>
      <c r="F2" s="4" t="s">
        <v>7</v>
      </c>
      <c r="G2" s="4" t="s">
        <v>0</v>
      </c>
      <c r="H2" s="4" t="s">
        <v>9</v>
      </c>
      <c r="I2" s="4" t="s">
        <v>1</v>
      </c>
      <c r="J2" s="4" t="s">
        <v>2</v>
      </c>
      <c r="K2" s="4" t="s">
        <v>10</v>
      </c>
      <c r="L2" s="4" t="s">
        <v>8</v>
      </c>
    </row>
    <row r="3" spans="1:15" x14ac:dyDescent="0.2">
      <c r="A3" s="5" t="s">
        <v>12</v>
      </c>
      <c r="B3" s="5">
        <v>2024</v>
      </c>
      <c r="C3" s="5">
        <v>1</v>
      </c>
      <c r="D3" s="26">
        <v>16.300000000000004</v>
      </c>
      <c r="E3" s="25">
        <v>145.09251908396945</v>
      </c>
      <c r="F3" s="27">
        <v>0.33107247433300346</v>
      </c>
      <c r="G3" s="8">
        <f>J3*(1-F3)</f>
        <v>55.794040846337978</v>
      </c>
      <c r="H3" s="5">
        <v>184</v>
      </c>
      <c r="I3" s="9">
        <f>E3/H3</f>
        <v>0.78854629936939913</v>
      </c>
      <c r="J3" s="28">
        <v>83.408199999999994</v>
      </c>
      <c r="K3" s="29">
        <f>D3-D1</f>
        <v>0</v>
      </c>
      <c r="L3" s="10">
        <f>D3*J3*E3</f>
        <v>197261.06535923056</v>
      </c>
      <c r="N3" s="2"/>
      <c r="O3" s="3"/>
    </row>
    <row r="4" spans="1:15" x14ac:dyDescent="0.2">
      <c r="A4" s="5" t="s">
        <v>12</v>
      </c>
      <c r="B4" s="5">
        <v>2024</v>
      </c>
      <c r="C4" s="5">
        <v>2</v>
      </c>
      <c r="D4" s="26">
        <v>17.205555555555559</v>
      </c>
      <c r="E4" s="25">
        <v>120.46069104057854</v>
      </c>
      <c r="F4" s="27">
        <v>0.33107247433300346</v>
      </c>
      <c r="G4" s="8">
        <f t="shared" ref="G4:G14" si="0">J4*(1-F4)</f>
        <v>55.794040846337978</v>
      </c>
      <c r="H4" s="5">
        <v>168</v>
      </c>
      <c r="I4" s="9">
        <f t="shared" ref="I4:I14" si="1">E4/H4</f>
        <v>0.71702792286058659</v>
      </c>
      <c r="J4" s="28">
        <v>83.408199999999994</v>
      </c>
      <c r="K4" s="29">
        <f>D4-D3</f>
        <v>0.905555555555555</v>
      </c>
      <c r="L4" s="10">
        <f t="shared" ref="L4:L14" si="2">D4*J4*E4</f>
        <v>172871.26080092267</v>
      </c>
      <c r="N4" s="2"/>
      <c r="O4" s="3"/>
    </row>
    <row r="5" spans="1:15" x14ac:dyDescent="0.2">
      <c r="A5" s="5" t="s">
        <v>12</v>
      </c>
      <c r="B5" s="5">
        <v>2024</v>
      </c>
      <c r="C5" s="5">
        <v>3</v>
      </c>
      <c r="D5" s="26">
        <v>18.111111111111114</v>
      </c>
      <c r="E5" s="25">
        <v>119.70076946564886</v>
      </c>
      <c r="F5" s="27">
        <v>0.33107247433300346</v>
      </c>
      <c r="G5" s="8">
        <f t="shared" si="0"/>
        <v>55.794040846337978</v>
      </c>
      <c r="H5" s="5">
        <v>168</v>
      </c>
      <c r="I5" s="9">
        <f t="shared" si="1"/>
        <v>0.71250458015267182</v>
      </c>
      <c r="J5" s="28">
        <v>83.408199999999994</v>
      </c>
      <c r="K5" s="29">
        <f t="shared" ref="K5:K14" si="3">D5-D4</f>
        <v>0.905555555555555</v>
      </c>
      <c r="L5" s="10">
        <f t="shared" si="2"/>
        <v>180821.79914648796</v>
      </c>
      <c r="N5" s="2"/>
      <c r="O5" s="3"/>
    </row>
    <row r="6" spans="1:15" x14ac:dyDescent="0.2">
      <c r="A6" s="5" t="s">
        <v>12</v>
      </c>
      <c r="B6" s="5">
        <v>2024</v>
      </c>
      <c r="C6" s="5">
        <v>4</v>
      </c>
      <c r="D6" s="26">
        <v>19.016666666666673</v>
      </c>
      <c r="E6" s="25">
        <v>127.23513893129773</v>
      </c>
      <c r="F6" s="27">
        <v>0.33107247433300346</v>
      </c>
      <c r="G6" s="8">
        <f t="shared" si="0"/>
        <v>55.794040846337978</v>
      </c>
      <c r="H6" s="5">
        <v>176</v>
      </c>
      <c r="I6" s="9">
        <f t="shared" si="1"/>
        <v>0.72292692574600981</v>
      </c>
      <c r="J6" s="28">
        <v>83.408199999999994</v>
      </c>
      <c r="K6" s="29">
        <f t="shared" si="3"/>
        <v>0.90555555555555856</v>
      </c>
      <c r="L6" s="10">
        <f t="shared" si="2"/>
        <v>201813.49861709675</v>
      </c>
      <c r="N6" s="2"/>
      <c r="O6" s="3"/>
    </row>
    <row r="7" spans="1:15" x14ac:dyDescent="0.2">
      <c r="A7" s="5" t="s">
        <v>12</v>
      </c>
      <c r="B7" s="5">
        <v>2024</v>
      </c>
      <c r="C7" s="5">
        <v>5</v>
      </c>
      <c r="D7" s="26">
        <v>19.922222222222228</v>
      </c>
      <c r="E7" s="25">
        <v>116.66404996530187</v>
      </c>
      <c r="F7" s="27">
        <v>0.33107247433300346</v>
      </c>
      <c r="G7" s="8">
        <f t="shared" si="0"/>
        <v>55.794040846337978</v>
      </c>
      <c r="H7" s="5">
        <v>184</v>
      </c>
      <c r="I7" s="9">
        <f t="shared" si="1"/>
        <v>0.6340437498114232</v>
      </c>
      <c r="J7" s="28">
        <v>83.408199999999994</v>
      </c>
      <c r="K7" s="29">
        <f t="shared" si="3"/>
        <v>0.905555555555555</v>
      </c>
      <c r="L7" s="10">
        <f t="shared" si="2"/>
        <v>193857.93303647108</v>
      </c>
      <c r="N7" s="2"/>
      <c r="O7" s="3"/>
    </row>
    <row r="8" spans="1:15" x14ac:dyDescent="0.2">
      <c r="A8" s="5" t="s">
        <v>12</v>
      </c>
      <c r="B8" s="5">
        <v>2024</v>
      </c>
      <c r="C8" s="5">
        <v>6</v>
      </c>
      <c r="D8" s="26">
        <v>19.922222222222228</v>
      </c>
      <c r="E8" s="25">
        <v>126.30229007633589</v>
      </c>
      <c r="F8" s="27">
        <v>0.33107247433300346</v>
      </c>
      <c r="G8" s="8">
        <f t="shared" si="0"/>
        <v>55.794040846337978</v>
      </c>
      <c r="H8" s="5">
        <v>160</v>
      </c>
      <c r="I8" s="9">
        <f t="shared" si="1"/>
        <v>0.78938931297709936</v>
      </c>
      <c r="J8" s="28">
        <v>83.408199999999994</v>
      </c>
      <c r="K8" s="29">
        <f t="shared" si="3"/>
        <v>0</v>
      </c>
      <c r="L8" s="10">
        <f t="shared" si="2"/>
        <v>209873.5720151451</v>
      </c>
      <c r="N8" s="2"/>
      <c r="O8" s="3"/>
    </row>
    <row r="9" spans="1:15" x14ac:dyDescent="0.2">
      <c r="A9" s="5" t="s">
        <v>12</v>
      </c>
      <c r="B9" s="5">
        <v>2024</v>
      </c>
      <c r="C9" s="5">
        <v>7</v>
      </c>
      <c r="D9" s="26">
        <v>20.827777777777783</v>
      </c>
      <c r="E9" s="25">
        <v>126.39511450381679</v>
      </c>
      <c r="F9" s="27">
        <v>0.33107247433300346</v>
      </c>
      <c r="G9" s="8">
        <f t="shared" si="0"/>
        <v>55.794040846337978</v>
      </c>
      <c r="H9" s="5">
        <v>184</v>
      </c>
      <c r="I9" s="9">
        <f t="shared" si="1"/>
        <v>0.68692997012943902</v>
      </c>
      <c r="J9" s="28">
        <v>83.408199999999994</v>
      </c>
      <c r="K9" s="29">
        <f t="shared" si="3"/>
        <v>0.905555555555555</v>
      </c>
      <c r="L9" s="10">
        <f t="shared" si="2"/>
        <v>219574.53512138966</v>
      </c>
      <c r="N9" s="2"/>
      <c r="O9" s="3"/>
    </row>
    <row r="10" spans="1:15" x14ac:dyDescent="0.2">
      <c r="A10" s="5" t="s">
        <v>12</v>
      </c>
      <c r="B10" s="5">
        <v>2024</v>
      </c>
      <c r="C10" s="5">
        <v>8</v>
      </c>
      <c r="D10" s="26">
        <v>20.827777777777783</v>
      </c>
      <c r="E10" s="25">
        <v>126.61251908396947</v>
      </c>
      <c r="F10" s="27">
        <v>0.33107247433300346</v>
      </c>
      <c r="G10" s="8">
        <f t="shared" si="0"/>
        <v>55.794040846337978</v>
      </c>
      <c r="H10" s="5">
        <v>176</v>
      </c>
      <c r="I10" s="9">
        <f t="shared" si="1"/>
        <v>0.71938931297709929</v>
      </c>
      <c r="J10" s="28">
        <v>83.408199999999994</v>
      </c>
      <c r="K10" s="29">
        <f t="shared" si="3"/>
        <v>0</v>
      </c>
      <c r="L10" s="10">
        <f t="shared" si="2"/>
        <v>219952.21197866127</v>
      </c>
      <c r="N10" s="2"/>
      <c r="O10" s="3"/>
    </row>
    <row r="11" spans="1:15" x14ac:dyDescent="0.2">
      <c r="A11" s="5" t="s">
        <v>12</v>
      </c>
      <c r="B11" s="5">
        <v>2024</v>
      </c>
      <c r="C11" s="5">
        <v>9</v>
      </c>
      <c r="D11" s="26">
        <v>21.733333333333338</v>
      </c>
      <c r="E11" s="25">
        <v>127.39145038167939</v>
      </c>
      <c r="F11" s="27">
        <v>0.33107247433300346</v>
      </c>
      <c r="G11" s="8">
        <f t="shared" si="0"/>
        <v>55.794040846337978</v>
      </c>
      <c r="H11" s="5">
        <v>168</v>
      </c>
      <c r="I11" s="9">
        <f t="shared" si="1"/>
        <v>0.75828244274809165</v>
      </c>
      <c r="J11" s="28">
        <v>83.408199999999994</v>
      </c>
      <c r="K11" s="29">
        <f t="shared" si="3"/>
        <v>0.905555555555555</v>
      </c>
      <c r="L11" s="10">
        <f t="shared" si="2"/>
        <v>230927.3501588275</v>
      </c>
      <c r="N11" s="2"/>
      <c r="O11" s="3"/>
    </row>
    <row r="12" spans="1:15" x14ac:dyDescent="0.2">
      <c r="A12" s="5" t="s">
        <v>12</v>
      </c>
      <c r="B12" s="5">
        <v>2024</v>
      </c>
      <c r="C12" s="5">
        <v>10</v>
      </c>
      <c r="D12" s="26">
        <v>20.827777777777783</v>
      </c>
      <c r="E12" s="25">
        <v>145.24763358778625</v>
      </c>
      <c r="F12" s="27">
        <v>0.33107247433300346</v>
      </c>
      <c r="G12" s="8">
        <f t="shared" si="0"/>
        <v>55.794040846337978</v>
      </c>
      <c r="H12" s="5">
        <v>184</v>
      </c>
      <c r="I12" s="9">
        <f t="shared" si="1"/>
        <v>0.78938931297709924</v>
      </c>
      <c r="J12" s="28">
        <v>83.408199999999994</v>
      </c>
      <c r="K12" s="29">
        <f t="shared" si="3"/>
        <v>-0.905555555555555</v>
      </c>
      <c r="L12" s="10">
        <f t="shared" si="2"/>
        <v>252325.27180911758</v>
      </c>
      <c r="N12" s="2"/>
      <c r="O12" s="3"/>
    </row>
    <row r="13" spans="1:15" x14ac:dyDescent="0.2">
      <c r="A13" s="5" t="s">
        <v>12</v>
      </c>
      <c r="B13" s="5">
        <v>2024</v>
      </c>
      <c r="C13" s="5">
        <v>11</v>
      </c>
      <c r="D13" s="26">
        <v>20.827777777777783</v>
      </c>
      <c r="E13" s="25">
        <v>141.01740458015266</v>
      </c>
      <c r="F13" s="27">
        <v>0.33107247433300346</v>
      </c>
      <c r="G13" s="8">
        <f t="shared" si="0"/>
        <v>55.794040846337978</v>
      </c>
      <c r="H13" s="5">
        <v>168</v>
      </c>
      <c r="I13" s="9">
        <f t="shared" si="1"/>
        <v>0.83938931297709918</v>
      </c>
      <c r="J13" s="28">
        <v>83.408199999999994</v>
      </c>
      <c r="K13" s="29">
        <f t="shared" si="3"/>
        <v>0</v>
      </c>
      <c r="L13" s="10">
        <f t="shared" si="2"/>
        <v>244976.48644304936</v>
      </c>
      <c r="N13" s="2"/>
      <c r="O13" s="3"/>
    </row>
    <row r="14" spans="1:15" x14ac:dyDescent="0.2">
      <c r="A14" s="5" t="s">
        <v>12</v>
      </c>
      <c r="B14" s="5">
        <v>2024</v>
      </c>
      <c r="C14" s="5">
        <v>12</v>
      </c>
      <c r="D14" s="26">
        <v>20.827777777777783</v>
      </c>
      <c r="E14" s="25">
        <v>118.30229007633588</v>
      </c>
      <c r="F14" s="27">
        <v>0.33107247433300346</v>
      </c>
      <c r="G14" s="8">
        <f t="shared" si="0"/>
        <v>55.794040846337978</v>
      </c>
      <c r="H14" s="5">
        <v>176</v>
      </c>
      <c r="I14" s="9">
        <f t="shared" si="1"/>
        <v>0.67217210270645389</v>
      </c>
      <c r="J14" s="28">
        <v>83.408199999999994</v>
      </c>
      <c r="K14" s="29">
        <f t="shared" si="3"/>
        <v>0</v>
      </c>
      <c r="L14" s="10">
        <f t="shared" si="2"/>
        <v>205515.62019845974</v>
      </c>
      <c r="N14" s="2"/>
      <c r="O14" s="3"/>
    </row>
    <row r="15" spans="1:15" s="21" customFormat="1" x14ac:dyDescent="0.2">
      <c r="A15" s="18"/>
      <c r="B15" s="18"/>
      <c r="C15" s="18"/>
      <c r="D15" s="15" t="s">
        <v>13</v>
      </c>
      <c r="E15" s="33">
        <f>SUM(E3:E14)</f>
        <v>1540.4218707768728</v>
      </c>
      <c r="F15" s="19">
        <f>AVERAGE(F3:F14)</f>
        <v>0.33107247433300341</v>
      </c>
      <c r="G15" s="20">
        <f>AVERAGE(G3:G14)</f>
        <v>55.794040846337985</v>
      </c>
      <c r="H15" s="4">
        <f>SUM(H3:H14)</f>
        <v>2096</v>
      </c>
      <c r="I15" s="19">
        <f t="shared" ref="I15" si="4">E15/H15</f>
        <v>0.73493409865308812</v>
      </c>
      <c r="J15" s="20">
        <f>AVERAGE(J3:J14)</f>
        <v>83.408199999999979</v>
      </c>
      <c r="K15" s="33">
        <f>SUM(K3:K14)</f>
        <v>4.5277777777777786</v>
      </c>
      <c r="L15" s="20">
        <f>SUM(L3:L14)</f>
        <v>2529770.6046848595</v>
      </c>
      <c r="N15" s="30"/>
      <c r="O15" s="31"/>
    </row>
    <row r="17" spans="10:10" x14ac:dyDescent="0.2">
      <c r="J17" s="32"/>
    </row>
  </sheetData>
  <conditionalFormatting sqref="H3:H14">
    <cfRule type="top10" dxfId="5" priority="1" percent="1" rank="10"/>
  </conditionalFormatting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3F69A-EBD0-4744-A60D-47242C9FC922}">
  <dimension ref="A1:O17"/>
  <sheetViews>
    <sheetView zoomScale="144" zoomScaleNormal="144" workbookViewId="0">
      <selection activeCell="N3" sqref="N3:O15"/>
    </sheetView>
  </sheetViews>
  <sheetFormatPr baseColWidth="10" defaultColWidth="8.83203125" defaultRowHeight="15" x14ac:dyDescent="0.2"/>
  <cols>
    <col min="1" max="1" width="11.1640625" customWidth="1"/>
    <col min="2" max="2" width="11.33203125" customWidth="1"/>
    <col min="3" max="3" width="12.5" bestFit="1" customWidth="1"/>
    <col min="4" max="4" width="14.83203125" bestFit="1" customWidth="1"/>
    <col min="5" max="5" width="11.5" bestFit="1" customWidth="1"/>
    <col min="6" max="6" width="7.33203125" bestFit="1" customWidth="1"/>
    <col min="7" max="7" width="8.83203125" bestFit="1" customWidth="1"/>
    <col min="8" max="8" width="14.5" bestFit="1" customWidth="1"/>
    <col min="9" max="9" width="13.5" bestFit="1" customWidth="1"/>
    <col min="10" max="10" width="9.5" bestFit="1" customWidth="1"/>
    <col min="11" max="11" width="9.6640625" bestFit="1" customWidth="1"/>
    <col min="12" max="12" width="15.83203125" bestFit="1" customWidth="1"/>
    <col min="14" max="14" width="17.83203125" customWidth="1"/>
    <col min="15" max="15" width="16.33203125" bestFit="1" customWidth="1"/>
  </cols>
  <sheetData>
    <row r="1" spans="1:15" x14ac:dyDescent="0.2">
      <c r="B1" s="16" t="s">
        <v>11</v>
      </c>
      <c r="C1" s="16"/>
      <c r="D1" s="17">
        <v>6.6</v>
      </c>
      <c r="E1" s="1"/>
      <c r="F1" s="1"/>
      <c r="G1" s="1"/>
      <c r="H1" s="1"/>
      <c r="I1" s="1"/>
      <c r="J1" s="1"/>
      <c r="K1" s="1"/>
      <c r="L1" s="1"/>
    </row>
    <row r="2" spans="1:15" x14ac:dyDescent="0.2">
      <c r="A2" s="4"/>
      <c r="B2" s="4" t="s">
        <v>5</v>
      </c>
      <c r="C2" s="4" t="s">
        <v>4</v>
      </c>
      <c r="D2" s="4" t="s">
        <v>3</v>
      </c>
      <c r="E2" s="4" t="s">
        <v>6</v>
      </c>
      <c r="F2" s="4" t="s">
        <v>7</v>
      </c>
      <c r="G2" s="4" t="s">
        <v>0</v>
      </c>
      <c r="H2" s="4" t="s">
        <v>9</v>
      </c>
      <c r="I2" s="4" t="s">
        <v>1</v>
      </c>
      <c r="J2" s="4" t="s">
        <v>2</v>
      </c>
      <c r="K2" s="4" t="s">
        <v>10</v>
      </c>
      <c r="L2" s="4" t="s">
        <v>8</v>
      </c>
    </row>
    <row r="3" spans="1:15" x14ac:dyDescent="0.2">
      <c r="A3" s="5" t="s">
        <v>12</v>
      </c>
      <c r="B3" s="5">
        <v>2024</v>
      </c>
      <c r="C3" s="5">
        <v>1</v>
      </c>
      <c r="D3" s="26">
        <v>6.5625</v>
      </c>
      <c r="E3" s="25">
        <v>145.30076335877862</v>
      </c>
      <c r="F3" s="27">
        <v>0.3330730729230269</v>
      </c>
      <c r="G3" s="8">
        <f>J3*(1-F3)</f>
        <v>60.721562544191755</v>
      </c>
      <c r="H3" s="5">
        <v>184</v>
      </c>
      <c r="I3" s="9">
        <f>E3/H3</f>
        <v>0.78967806173249255</v>
      </c>
      <c r="J3" s="28">
        <v>91.046800000000005</v>
      </c>
      <c r="K3" s="29">
        <f>D3-D1</f>
        <v>-3.7499999999999645E-2</v>
      </c>
      <c r="L3" s="10">
        <f>D3*J3*E3</f>
        <v>86816.425115267179</v>
      </c>
      <c r="N3" s="2"/>
      <c r="O3" s="3"/>
    </row>
    <row r="4" spans="1:15" x14ac:dyDescent="0.2">
      <c r="A4" s="5" t="s">
        <v>12</v>
      </c>
      <c r="B4" s="5">
        <v>2024</v>
      </c>
      <c r="C4" s="5">
        <v>2</v>
      </c>
      <c r="D4" s="26">
        <v>7.5</v>
      </c>
      <c r="E4" s="25">
        <v>122.59832061068703</v>
      </c>
      <c r="F4" s="27">
        <v>0.3330730729230269</v>
      </c>
      <c r="G4" s="8">
        <f t="shared" ref="G4:G14" si="0">J4*(1-F4)</f>
        <v>60.721562544191755</v>
      </c>
      <c r="H4" s="5">
        <v>168</v>
      </c>
      <c r="I4" s="9">
        <f t="shared" ref="I4:I14" si="1">E4/H4</f>
        <v>0.72975190839694659</v>
      </c>
      <c r="J4" s="28">
        <v>91.046800000000005</v>
      </c>
      <c r="K4" s="29">
        <f>D4-D3</f>
        <v>0.9375</v>
      </c>
      <c r="L4" s="10">
        <f t="shared" ref="L4:L14" si="2">D4*J4*E4</f>
        <v>83716.385827328253</v>
      </c>
      <c r="N4" s="2"/>
      <c r="O4" s="3"/>
    </row>
    <row r="5" spans="1:15" x14ac:dyDescent="0.2">
      <c r="A5" s="5" t="s">
        <v>12</v>
      </c>
      <c r="B5" s="5">
        <v>2024</v>
      </c>
      <c r="C5" s="5">
        <v>3</v>
      </c>
      <c r="D5" s="26">
        <v>7.5</v>
      </c>
      <c r="E5" s="25">
        <v>142.07298320610687</v>
      </c>
      <c r="F5" s="27">
        <v>0.3330730729230269</v>
      </c>
      <c r="G5" s="8">
        <f t="shared" si="0"/>
        <v>60.721562544191755</v>
      </c>
      <c r="H5" s="5">
        <v>168</v>
      </c>
      <c r="I5" s="9">
        <f t="shared" si="1"/>
        <v>0.84567251908396945</v>
      </c>
      <c r="J5" s="28">
        <v>91.046800000000005</v>
      </c>
      <c r="K5" s="29">
        <f t="shared" ref="K5:K14" si="3">D5-D4</f>
        <v>0</v>
      </c>
      <c r="L5" s="10">
        <f t="shared" si="2"/>
        <v>97014.678655273281</v>
      </c>
      <c r="N5" s="2"/>
      <c r="O5" s="3"/>
    </row>
    <row r="6" spans="1:15" x14ac:dyDescent="0.2">
      <c r="A6" s="5" t="s">
        <v>12</v>
      </c>
      <c r="B6" s="5">
        <v>2024</v>
      </c>
      <c r="C6" s="5">
        <v>4</v>
      </c>
      <c r="D6" s="26">
        <v>7.5</v>
      </c>
      <c r="E6" s="25">
        <v>119.72552061068703</v>
      </c>
      <c r="F6" s="27">
        <v>0.3330730729230269</v>
      </c>
      <c r="G6" s="8">
        <f t="shared" si="0"/>
        <v>60.721562544191755</v>
      </c>
      <c r="H6" s="5">
        <v>176</v>
      </c>
      <c r="I6" s="9">
        <f t="shared" si="1"/>
        <v>0.68025863983344903</v>
      </c>
      <c r="J6" s="28">
        <v>91.046800000000005</v>
      </c>
      <c r="K6" s="29">
        <f t="shared" si="3"/>
        <v>0</v>
      </c>
      <c r="L6" s="10">
        <f t="shared" si="2"/>
        <v>81754.691474528241</v>
      </c>
      <c r="N6" s="2"/>
      <c r="O6" s="3"/>
    </row>
    <row r="7" spans="1:15" x14ac:dyDescent="0.2">
      <c r="A7" s="5" t="s">
        <v>12</v>
      </c>
      <c r="B7" s="5">
        <v>2024</v>
      </c>
      <c r="C7" s="5">
        <v>5</v>
      </c>
      <c r="D7" s="26">
        <v>7.5</v>
      </c>
      <c r="E7" s="25">
        <v>128.95218320610687</v>
      </c>
      <c r="F7" s="27">
        <v>0.3330730729230269</v>
      </c>
      <c r="G7" s="8">
        <f t="shared" si="0"/>
        <v>60.721562544191755</v>
      </c>
      <c r="H7" s="5">
        <v>184</v>
      </c>
      <c r="I7" s="9">
        <f t="shared" si="1"/>
        <v>0.70082708264188509</v>
      </c>
      <c r="J7" s="28">
        <v>91.046800000000005</v>
      </c>
      <c r="K7" s="29">
        <f t="shared" si="3"/>
        <v>0</v>
      </c>
      <c r="L7" s="10">
        <f t="shared" si="2"/>
        <v>88055.127254473278</v>
      </c>
      <c r="N7" s="2"/>
      <c r="O7" s="3"/>
    </row>
    <row r="8" spans="1:15" x14ac:dyDescent="0.2">
      <c r="A8" s="5" t="s">
        <v>12</v>
      </c>
      <c r="B8" s="5">
        <v>2024</v>
      </c>
      <c r="C8" s="5">
        <v>6</v>
      </c>
      <c r="D8" s="26">
        <v>8.4375</v>
      </c>
      <c r="E8" s="25">
        <v>112.41933842239186</v>
      </c>
      <c r="F8" s="27">
        <v>0.3330730729230269</v>
      </c>
      <c r="G8" s="8">
        <f t="shared" si="0"/>
        <v>60.721562544191755</v>
      </c>
      <c r="H8" s="5">
        <v>160</v>
      </c>
      <c r="I8" s="9">
        <f t="shared" si="1"/>
        <v>0.70262086513994915</v>
      </c>
      <c r="J8" s="28">
        <v>91.046800000000005</v>
      </c>
      <c r="K8" s="29">
        <f t="shared" si="3"/>
        <v>0.9375</v>
      </c>
      <c r="L8" s="10">
        <f t="shared" si="2"/>
        <v>86361.364868702294</v>
      </c>
      <c r="N8" s="2"/>
      <c r="O8" s="3"/>
    </row>
    <row r="9" spans="1:15" x14ac:dyDescent="0.2">
      <c r="A9" s="5" t="s">
        <v>12</v>
      </c>
      <c r="B9" s="5">
        <v>2024</v>
      </c>
      <c r="C9" s="5">
        <v>7</v>
      </c>
      <c r="D9" s="26">
        <v>8.4375</v>
      </c>
      <c r="E9" s="25">
        <v>131.66534351145037</v>
      </c>
      <c r="F9" s="27">
        <v>0.3330730729230269</v>
      </c>
      <c r="G9" s="8">
        <f t="shared" si="0"/>
        <v>60.721562544191755</v>
      </c>
      <c r="H9" s="5">
        <v>184</v>
      </c>
      <c r="I9" s="9">
        <f t="shared" si="1"/>
        <v>0.71557251908396946</v>
      </c>
      <c r="J9" s="28">
        <v>91.046800000000005</v>
      </c>
      <c r="K9" s="29">
        <f t="shared" si="3"/>
        <v>0</v>
      </c>
      <c r="L9" s="10">
        <f t="shared" si="2"/>
        <v>101146.28791740458</v>
      </c>
      <c r="N9" s="2"/>
      <c r="O9" s="3"/>
    </row>
    <row r="10" spans="1:15" x14ac:dyDescent="0.2">
      <c r="A10" s="5" t="s">
        <v>12</v>
      </c>
      <c r="B10" s="5">
        <v>2024</v>
      </c>
      <c r="C10" s="5">
        <v>8</v>
      </c>
      <c r="D10" s="26">
        <v>8.4375</v>
      </c>
      <c r="E10" s="25">
        <v>125.94076335877863</v>
      </c>
      <c r="F10" s="27">
        <v>0.3330730729230269</v>
      </c>
      <c r="G10" s="8">
        <f t="shared" si="0"/>
        <v>60.721562544191755</v>
      </c>
      <c r="H10" s="5">
        <v>176</v>
      </c>
      <c r="I10" s="9">
        <f t="shared" si="1"/>
        <v>0.71557251908396946</v>
      </c>
      <c r="J10" s="28">
        <v>91.046800000000005</v>
      </c>
      <c r="K10" s="29">
        <f t="shared" si="3"/>
        <v>0</v>
      </c>
      <c r="L10" s="10">
        <f t="shared" si="2"/>
        <v>96748.623225343516</v>
      </c>
      <c r="N10" s="2"/>
      <c r="O10" s="3"/>
    </row>
    <row r="11" spans="1:15" x14ac:dyDescent="0.2">
      <c r="A11" s="5" t="s">
        <v>12</v>
      </c>
      <c r="B11" s="5">
        <v>2024</v>
      </c>
      <c r="C11" s="5">
        <v>9</v>
      </c>
      <c r="D11" s="26">
        <v>7.5</v>
      </c>
      <c r="E11" s="25">
        <v>131.97618320610687</v>
      </c>
      <c r="F11" s="27">
        <v>0.3330730729230269</v>
      </c>
      <c r="G11" s="8">
        <f t="shared" si="0"/>
        <v>60.721562544191755</v>
      </c>
      <c r="H11" s="5">
        <v>168</v>
      </c>
      <c r="I11" s="9">
        <f t="shared" si="1"/>
        <v>0.78557251908396941</v>
      </c>
      <c r="J11" s="28">
        <v>91.046800000000005</v>
      </c>
      <c r="K11" s="29">
        <f t="shared" si="3"/>
        <v>-0.9375</v>
      </c>
      <c r="L11" s="10">
        <f t="shared" si="2"/>
        <v>90120.068678473282</v>
      </c>
      <c r="N11" s="2"/>
      <c r="O11" s="3"/>
    </row>
    <row r="12" spans="1:15" x14ac:dyDescent="0.2">
      <c r="A12" s="5" t="s">
        <v>12</v>
      </c>
      <c r="B12" s="5">
        <v>2024</v>
      </c>
      <c r="C12" s="5">
        <v>10</v>
      </c>
      <c r="D12" s="26">
        <v>8.4375</v>
      </c>
      <c r="E12" s="25">
        <v>129.28223918575063</v>
      </c>
      <c r="F12" s="27">
        <v>0.3330730729230269</v>
      </c>
      <c r="G12" s="8">
        <f t="shared" si="0"/>
        <v>60.721562544191755</v>
      </c>
      <c r="H12" s="5">
        <v>184</v>
      </c>
      <c r="I12" s="9">
        <f t="shared" si="1"/>
        <v>0.70262086513994904</v>
      </c>
      <c r="J12" s="28">
        <v>91.046800000000005</v>
      </c>
      <c r="K12" s="29">
        <f t="shared" si="3"/>
        <v>0.9375</v>
      </c>
      <c r="L12" s="10">
        <f t="shared" si="2"/>
        <v>99315.569599007635</v>
      </c>
      <c r="N12" s="2"/>
      <c r="O12" s="3"/>
    </row>
    <row r="13" spans="1:15" x14ac:dyDescent="0.2">
      <c r="A13" s="5" t="s">
        <v>12</v>
      </c>
      <c r="B13" s="5">
        <v>2024</v>
      </c>
      <c r="C13" s="5">
        <v>11</v>
      </c>
      <c r="D13" s="26">
        <v>8.4375</v>
      </c>
      <c r="E13" s="25">
        <v>140.37618320610687</v>
      </c>
      <c r="F13" s="27">
        <v>0.3330730729230269</v>
      </c>
      <c r="G13" s="8">
        <f t="shared" si="0"/>
        <v>60.721562544191755</v>
      </c>
      <c r="H13" s="5">
        <v>168</v>
      </c>
      <c r="I13" s="9">
        <f t="shared" si="1"/>
        <v>0.83557251908396946</v>
      </c>
      <c r="J13" s="28">
        <v>91.046800000000005</v>
      </c>
      <c r="K13" s="29">
        <f t="shared" si="3"/>
        <v>0</v>
      </c>
      <c r="L13" s="10">
        <f t="shared" si="2"/>
        <v>107838.01921328246</v>
      </c>
      <c r="N13" s="2"/>
      <c r="O13" s="3"/>
    </row>
    <row r="14" spans="1:15" x14ac:dyDescent="0.2">
      <c r="A14" s="5" t="s">
        <v>12</v>
      </c>
      <c r="B14" s="5">
        <v>2024</v>
      </c>
      <c r="C14" s="5">
        <v>12</v>
      </c>
      <c r="D14" s="26">
        <v>8.4375</v>
      </c>
      <c r="E14" s="25">
        <v>117.69160305343512</v>
      </c>
      <c r="F14" s="27">
        <v>0.3330730729230269</v>
      </c>
      <c r="G14" s="8">
        <f t="shared" si="0"/>
        <v>60.721562544191755</v>
      </c>
      <c r="H14" s="5">
        <v>176</v>
      </c>
      <c r="I14" s="9">
        <f t="shared" si="1"/>
        <v>0.66870229007633586</v>
      </c>
      <c r="J14" s="28">
        <v>91.046800000000005</v>
      </c>
      <c r="K14" s="29">
        <f t="shared" si="3"/>
        <v>0</v>
      </c>
      <c r="L14" s="10">
        <f t="shared" si="2"/>
        <v>90411.55744122139</v>
      </c>
      <c r="N14" s="2"/>
      <c r="O14" s="3"/>
    </row>
    <row r="15" spans="1:15" s="21" customFormat="1" x14ac:dyDescent="0.2">
      <c r="A15" s="18"/>
      <c r="B15" s="18"/>
      <c r="C15" s="18"/>
      <c r="D15" s="15" t="s">
        <v>13</v>
      </c>
      <c r="E15" s="33">
        <f>SUM(E3:E14)</f>
        <v>1548.0014249363867</v>
      </c>
      <c r="F15" s="19">
        <f>AVERAGE(F3:F14)</f>
        <v>0.3330730729230269</v>
      </c>
      <c r="G15" s="20">
        <f>AVERAGE(G3:G14)</f>
        <v>60.721562544191777</v>
      </c>
      <c r="H15" s="4">
        <f>SUM(H3:H14)</f>
        <v>2096</v>
      </c>
      <c r="I15" s="19">
        <f t="shared" ref="I15" si="4">E15/H15</f>
        <v>0.73855029815667306</v>
      </c>
      <c r="J15" s="20">
        <f>AVERAGE(J3:J14)</f>
        <v>91.046799999999976</v>
      </c>
      <c r="K15" s="33">
        <f>SUM(K3:K14)</f>
        <v>1.8375000000000004</v>
      </c>
      <c r="L15" s="20">
        <f>SUM(L3:L14)</f>
        <v>1109298.7992703053</v>
      </c>
      <c r="N15" s="30"/>
      <c r="O15" s="31"/>
    </row>
    <row r="17" spans="10:10" x14ac:dyDescent="0.2">
      <c r="J17" s="32"/>
    </row>
  </sheetData>
  <conditionalFormatting sqref="H3:H14">
    <cfRule type="top10" dxfId="4" priority="1" percent="1" rank="10"/>
  </conditionalFormatting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E8B1-A9AB-B94F-BA47-75939BC289C6}">
  <dimension ref="A1:O17"/>
  <sheetViews>
    <sheetView zoomScale="144" zoomScaleNormal="144" workbookViewId="0">
      <selection activeCell="J17" sqref="J17"/>
    </sheetView>
  </sheetViews>
  <sheetFormatPr baseColWidth="10" defaultColWidth="8.83203125" defaultRowHeight="15" x14ac:dyDescent="0.2"/>
  <cols>
    <col min="1" max="1" width="11.1640625" customWidth="1"/>
    <col min="2" max="2" width="11.33203125" customWidth="1"/>
    <col min="3" max="3" width="12.5" bestFit="1" customWidth="1"/>
    <col min="4" max="4" width="14.83203125" bestFit="1" customWidth="1"/>
    <col min="5" max="5" width="11.5" bestFit="1" customWidth="1"/>
    <col min="6" max="6" width="7.33203125" bestFit="1" customWidth="1"/>
    <col min="7" max="7" width="8.83203125" bestFit="1" customWidth="1"/>
    <col min="8" max="8" width="14.5" bestFit="1" customWidth="1"/>
    <col min="9" max="9" width="13.5" bestFit="1" customWidth="1"/>
    <col min="10" max="10" width="9.5" bestFit="1" customWidth="1"/>
    <col min="11" max="11" width="9.6640625" bestFit="1" customWidth="1"/>
    <col min="12" max="12" width="15.83203125" bestFit="1" customWidth="1"/>
    <col min="14" max="15" width="16.6640625" customWidth="1"/>
  </cols>
  <sheetData>
    <row r="1" spans="1:15" x14ac:dyDescent="0.2">
      <c r="B1" s="16" t="s">
        <v>11</v>
      </c>
      <c r="C1" s="16"/>
      <c r="D1" s="17">
        <v>20.100000000000001</v>
      </c>
      <c r="E1" s="1"/>
      <c r="F1" s="1"/>
      <c r="G1" s="1"/>
      <c r="H1" s="1"/>
      <c r="I1" s="1"/>
      <c r="J1" s="1"/>
      <c r="K1" s="1"/>
      <c r="L1" s="1"/>
    </row>
    <row r="2" spans="1:15" x14ac:dyDescent="0.2">
      <c r="A2" s="4"/>
      <c r="B2" s="4" t="s">
        <v>5</v>
      </c>
      <c r="C2" s="4" t="s">
        <v>4</v>
      </c>
      <c r="D2" s="4" t="s">
        <v>3</v>
      </c>
      <c r="E2" s="4" t="s">
        <v>6</v>
      </c>
      <c r="F2" s="4" t="s">
        <v>7</v>
      </c>
      <c r="G2" s="4" t="s">
        <v>0</v>
      </c>
      <c r="H2" s="4" t="s">
        <v>9</v>
      </c>
      <c r="I2" s="4" t="s">
        <v>1</v>
      </c>
      <c r="J2" s="4" t="s">
        <v>2</v>
      </c>
      <c r="K2" s="4" t="s">
        <v>10</v>
      </c>
      <c r="L2" s="4" t="s">
        <v>8</v>
      </c>
    </row>
    <row r="3" spans="1:15" x14ac:dyDescent="0.2">
      <c r="A3" s="5" t="s">
        <v>12</v>
      </c>
      <c r="B3" s="5">
        <v>2024</v>
      </c>
      <c r="C3" s="5">
        <v>1</v>
      </c>
      <c r="D3" s="26">
        <v>20.086956521739133</v>
      </c>
      <c r="E3" s="25">
        <v>146.3083969465649</v>
      </c>
      <c r="F3" s="27">
        <v>0.39905534183683727</v>
      </c>
      <c r="G3" s="8">
        <f>J3*(1-F3)</f>
        <v>48.018843477322427</v>
      </c>
      <c r="H3" s="5">
        <v>184</v>
      </c>
      <c r="I3" s="9">
        <f>E3/H3</f>
        <v>0.79515433123133095</v>
      </c>
      <c r="J3" s="28">
        <v>79.905600000000007</v>
      </c>
      <c r="K3" s="29">
        <f>D3-D1</f>
        <v>-1.3043478260868824E-2</v>
      </c>
      <c r="L3" s="10">
        <f>D3*J3*E3</f>
        <v>234833.80140394298</v>
      </c>
      <c r="N3" s="2"/>
      <c r="O3" s="3"/>
    </row>
    <row r="4" spans="1:15" x14ac:dyDescent="0.2">
      <c r="A4" s="5" t="s">
        <v>12</v>
      </c>
      <c r="B4" s="5">
        <v>2024</v>
      </c>
      <c r="C4" s="5">
        <v>2</v>
      </c>
      <c r="D4" s="26">
        <v>20.086956521739133</v>
      </c>
      <c r="E4" s="25">
        <v>129.05022900763359</v>
      </c>
      <c r="F4" s="27">
        <v>0.39905534183683727</v>
      </c>
      <c r="G4" s="8">
        <f t="shared" ref="G4:G14" si="0">J4*(1-F4)</f>
        <v>48.018843477322427</v>
      </c>
      <c r="H4" s="5">
        <v>168</v>
      </c>
      <c r="I4" s="9">
        <f t="shared" ref="I4:I14" si="1">E4/H4</f>
        <v>0.76815612504543807</v>
      </c>
      <c r="J4" s="28">
        <v>79.905600000000007</v>
      </c>
      <c r="K4" s="29">
        <f>D4-D3</f>
        <v>0</v>
      </c>
      <c r="L4" s="10">
        <f t="shared" ref="L4:L14" si="2">D4*J4*E4</f>
        <v>207133.40096932498</v>
      </c>
      <c r="N4" s="2"/>
      <c r="O4" s="3"/>
    </row>
    <row r="5" spans="1:15" x14ac:dyDescent="0.2">
      <c r="A5" s="5" t="s">
        <v>12</v>
      </c>
      <c r="B5" s="5">
        <v>2024</v>
      </c>
      <c r="C5" s="5">
        <v>3</v>
      </c>
      <c r="D5" s="26">
        <v>21.043478260869566</v>
      </c>
      <c r="E5" s="25">
        <v>133.11920111034001</v>
      </c>
      <c r="F5" s="27">
        <v>0.39905534183683727</v>
      </c>
      <c r="G5" s="8">
        <f t="shared" si="0"/>
        <v>48.018843477322427</v>
      </c>
      <c r="H5" s="5">
        <v>168</v>
      </c>
      <c r="I5" s="9">
        <f t="shared" si="1"/>
        <v>0.79237619708535723</v>
      </c>
      <c r="J5" s="28">
        <v>79.905600000000007</v>
      </c>
      <c r="K5" s="29">
        <f t="shared" ref="K5:K14" si="3">D5-D4</f>
        <v>0.9565217391304337</v>
      </c>
      <c r="L5" s="10">
        <f t="shared" si="2"/>
        <v>223838.83930179628</v>
      </c>
      <c r="N5" s="2"/>
      <c r="O5" s="3"/>
    </row>
    <row r="6" spans="1:15" x14ac:dyDescent="0.2">
      <c r="A6" s="5" t="s">
        <v>12</v>
      </c>
      <c r="B6" s="5">
        <v>2024</v>
      </c>
      <c r="C6" s="5">
        <v>4</v>
      </c>
      <c r="D6" s="26">
        <v>21.043478260869566</v>
      </c>
      <c r="E6" s="25">
        <v>124.55799805690492</v>
      </c>
      <c r="F6" s="27">
        <v>0.39905534183683727</v>
      </c>
      <c r="G6" s="8">
        <f t="shared" si="0"/>
        <v>48.018843477322427</v>
      </c>
      <c r="H6" s="5">
        <v>176</v>
      </c>
      <c r="I6" s="9">
        <f t="shared" si="1"/>
        <v>0.70771589805059609</v>
      </c>
      <c r="J6" s="28">
        <v>79.905600000000007</v>
      </c>
      <c r="K6" s="29">
        <f t="shared" si="3"/>
        <v>0</v>
      </c>
      <c r="L6" s="10">
        <f t="shared" si="2"/>
        <v>209443.24694153643</v>
      </c>
      <c r="N6" s="2"/>
      <c r="O6" s="3"/>
    </row>
    <row r="7" spans="1:15" x14ac:dyDescent="0.2">
      <c r="A7" s="5" t="s">
        <v>12</v>
      </c>
      <c r="B7" s="5">
        <v>2024</v>
      </c>
      <c r="C7" s="5">
        <v>5</v>
      </c>
      <c r="D7" s="26">
        <v>22</v>
      </c>
      <c r="E7" s="25">
        <v>117.51892731496847</v>
      </c>
      <c r="F7" s="27">
        <v>0.39905534183683727</v>
      </c>
      <c r="G7" s="8">
        <f t="shared" si="0"/>
        <v>48.018843477322427</v>
      </c>
      <c r="H7" s="5">
        <v>184</v>
      </c>
      <c r="I7" s="9">
        <f t="shared" si="1"/>
        <v>0.6386898223639591</v>
      </c>
      <c r="J7" s="28">
        <v>79.905600000000007</v>
      </c>
      <c r="K7" s="29">
        <f t="shared" si="3"/>
        <v>0.9565217391304337</v>
      </c>
      <c r="L7" s="10">
        <f t="shared" si="2"/>
        <v>206589.2487660968</v>
      </c>
      <c r="N7" s="2"/>
      <c r="O7" s="3"/>
    </row>
    <row r="8" spans="1:15" x14ac:dyDescent="0.2">
      <c r="A8" s="5" t="s">
        <v>12</v>
      </c>
      <c r="B8" s="5">
        <v>2024</v>
      </c>
      <c r="C8" s="5">
        <v>6</v>
      </c>
      <c r="D8" s="26">
        <v>22.956521739130437</v>
      </c>
      <c r="E8" s="25">
        <v>121.61781170483461</v>
      </c>
      <c r="F8" s="27">
        <v>0.39905534183683727</v>
      </c>
      <c r="G8" s="8">
        <f t="shared" si="0"/>
        <v>48.018843477322427</v>
      </c>
      <c r="H8" s="5">
        <v>160</v>
      </c>
      <c r="I8" s="9">
        <f t="shared" si="1"/>
        <v>0.76011132315521635</v>
      </c>
      <c r="J8" s="28">
        <v>79.905600000000007</v>
      </c>
      <c r="K8" s="29">
        <f t="shared" si="3"/>
        <v>0.95652173913043725</v>
      </c>
      <c r="L8" s="10">
        <f t="shared" si="2"/>
        <v>223090.19763042821</v>
      </c>
      <c r="N8" s="2"/>
      <c r="O8" s="3"/>
    </row>
    <row r="9" spans="1:15" x14ac:dyDescent="0.2">
      <c r="A9" s="5" t="s">
        <v>12</v>
      </c>
      <c r="B9" s="5">
        <v>2024</v>
      </c>
      <c r="C9" s="5">
        <v>7</v>
      </c>
      <c r="D9" s="26">
        <v>22.956521739130437</v>
      </c>
      <c r="E9" s="25">
        <v>132.71877862595417</v>
      </c>
      <c r="F9" s="27">
        <v>0.39905534183683727</v>
      </c>
      <c r="G9" s="8">
        <f t="shared" si="0"/>
        <v>48.018843477322427</v>
      </c>
      <c r="H9" s="5">
        <v>184</v>
      </c>
      <c r="I9" s="9">
        <f t="shared" si="1"/>
        <v>0.72129770992366393</v>
      </c>
      <c r="J9" s="28">
        <v>79.905600000000007</v>
      </c>
      <c r="K9" s="29">
        <f t="shared" si="3"/>
        <v>0</v>
      </c>
      <c r="L9" s="10">
        <f t="shared" si="2"/>
        <v>243453.30784928246</v>
      </c>
      <c r="N9" s="2"/>
      <c r="O9" s="3"/>
    </row>
    <row r="10" spans="1:15" x14ac:dyDescent="0.2">
      <c r="A10" s="5" t="s">
        <v>12</v>
      </c>
      <c r="B10" s="5">
        <v>2024</v>
      </c>
      <c r="C10" s="5">
        <v>8</v>
      </c>
      <c r="D10" s="26">
        <v>22.956521739130437</v>
      </c>
      <c r="E10" s="25">
        <v>121.45959287531807</v>
      </c>
      <c r="F10" s="27">
        <v>0.39905534183683727</v>
      </c>
      <c r="G10" s="8">
        <f t="shared" si="0"/>
        <v>48.018843477322427</v>
      </c>
      <c r="H10" s="5">
        <v>176</v>
      </c>
      <c r="I10" s="9">
        <f t="shared" si="1"/>
        <v>0.69011132315521628</v>
      </c>
      <c r="J10" s="28">
        <v>79.905600000000007</v>
      </c>
      <c r="K10" s="29">
        <f t="shared" si="3"/>
        <v>0</v>
      </c>
      <c r="L10" s="10">
        <f t="shared" si="2"/>
        <v>222799.96818581884</v>
      </c>
      <c r="N10" s="2"/>
      <c r="O10" s="3"/>
    </row>
    <row r="11" spans="1:15" x14ac:dyDescent="0.2">
      <c r="A11" s="5" t="s">
        <v>12</v>
      </c>
      <c r="B11" s="5">
        <v>2024</v>
      </c>
      <c r="C11" s="5">
        <v>9</v>
      </c>
      <c r="D11" s="26">
        <v>22.956521739130437</v>
      </c>
      <c r="E11" s="25">
        <v>132.93801526717556</v>
      </c>
      <c r="F11" s="27">
        <v>0.39905534183683727</v>
      </c>
      <c r="G11" s="8">
        <f t="shared" si="0"/>
        <v>48.018843477322427</v>
      </c>
      <c r="H11" s="5">
        <v>168</v>
      </c>
      <c r="I11" s="9">
        <f t="shared" si="1"/>
        <v>0.79129770992366399</v>
      </c>
      <c r="J11" s="28">
        <v>79.905600000000007</v>
      </c>
      <c r="K11" s="29">
        <f t="shared" si="3"/>
        <v>0</v>
      </c>
      <c r="L11" s="10">
        <f t="shared" si="2"/>
        <v>243855.46560012747</v>
      </c>
      <c r="N11" s="2"/>
      <c r="O11" s="3"/>
    </row>
    <row r="12" spans="1:15" x14ac:dyDescent="0.2">
      <c r="A12" s="5" t="s">
        <v>12</v>
      </c>
      <c r="B12" s="5">
        <v>2024</v>
      </c>
      <c r="C12" s="5">
        <v>10</v>
      </c>
      <c r="D12" s="26">
        <v>23.913043478260871</v>
      </c>
      <c r="E12" s="25">
        <v>140.09001526717557</v>
      </c>
      <c r="F12" s="27">
        <v>0.39905534183683727</v>
      </c>
      <c r="G12" s="8">
        <f t="shared" si="0"/>
        <v>48.018843477322427</v>
      </c>
      <c r="H12" s="5">
        <v>184</v>
      </c>
      <c r="I12" s="9">
        <f t="shared" si="1"/>
        <v>0.76135877862595425</v>
      </c>
      <c r="J12" s="28">
        <v>79.905600000000007</v>
      </c>
      <c r="K12" s="29">
        <f t="shared" si="3"/>
        <v>0.9565217391304337</v>
      </c>
      <c r="L12" s="10">
        <f t="shared" si="2"/>
        <v>267682.05209404585</v>
      </c>
      <c r="N12" s="2"/>
      <c r="O12" s="3"/>
    </row>
    <row r="13" spans="1:15" x14ac:dyDescent="0.2">
      <c r="A13" s="5" t="s">
        <v>12</v>
      </c>
      <c r="B13" s="5">
        <v>2024</v>
      </c>
      <c r="C13" s="5">
        <v>11</v>
      </c>
      <c r="D13" s="26">
        <v>22.956521739130437</v>
      </c>
      <c r="E13" s="25">
        <v>141.33801526717559</v>
      </c>
      <c r="F13" s="27">
        <v>0.39905534183683727</v>
      </c>
      <c r="G13" s="8">
        <f t="shared" si="0"/>
        <v>48.018843477322427</v>
      </c>
      <c r="H13" s="5">
        <v>168</v>
      </c>
      <c r="I13" s="9">
        <f t="shared" si="1"/>
        <v>0.84129770992366426</v>
      </c>
      <c r="J13" s="28">
        <v>79.905600000000007</v>
      </c>
      <c r="K13" s="29">
        <f t="shared" si="3"/>
        <v>-0.9565217391304337</v>
      </c>
      <c r="L13" s="10">
        <f t="shared" si="2"/>
        <v>259264.04460534494</v>
      </c>
      <c r="N13" s="2"/>
      <c r="O13" s="3"/>
    </row>
    <row r="14" spans="1:15" x14ac:dyDescent="0.2">
      <c r="A14" s="5" t="s">
        <v>12</v>
      </c>
      <c r="B14" s="5">
        <v>2024</v>
      </c>
      <c r="C14" s="5">
        <v>12</v>
      </c>
      <c r="D14" s="26">
        <v>22.956521739130437</v>
      </c>
      <c r="E14" s="25">
        <v>118.60763358778624</v>
      </c>
      <c r="F14" s="27">
        <v>0.39905534183683727</v>
      </c>
      <c r="G14" s="8">
        <f t="shared" si="0"/>
        <v>48.018843477322427</v>
      </c>
      <c r="H14" s="5">
        <v>176</v>
      </c>
      <c r="I14" s="9">
        <f t="shared" si="1"/>
        <v>0.67390700902151268</v>
      </c>
      <c r="J14" s="28">
        <v>79.905600000000007</v>
      </c>
      <c r="K14" s="29">
        <f t="shared" si="3"/>
        <v>0</v>
      </c>
      <c r="L14" s="10">
        <f t="shared" si="2"/>
        <v>217568.46342372388</v>
      </c>
      <c r="N14" s="2"/>
      <c r="O14" s="3"/>
    </row>
    <row r="15" spans="1:15" s="21" customFormat="1" x14ac:dyDescent="0.2">
      <c r="A15" s="18"/>
      <c r="B15" s="18"/>
      <c r="C15" s="18"/>
      <c r="D15" s="15" t="s">
        <v>13</v>
      </c>
      <c r="E15" s="33">
        <f>SUM(E3:E14)</f>
        <v>1559.3246150318316</v>
      </c>
      <c r="F15" s="19">
        <f>AVERAGE(F3:F14)</f>
        <v>0.39905534183683727</v>
      </c>
      <c r="G15" s="20">
        <f>AVERAGE(G3:G14)</f>
        <v>48.018843477322427</v>
      </c>
      <c r="H15" s="4">
        <f>SUM(H3:H14)</f>
        <v>2096</v>
      </c>
      <c r="I15" s="19">
        <f t="shared" ref="I15" si="4">E15/H15</f>
        <v>0.74395258350755322</v>
      </c>
      <c r="J15" s="20">
        <f>AVERAGE(J3:J14)</f>
        <v>79.905600000000021</v>
      </c>
      <c r="K15" s="33">
        <f>SUM(K3:K14)</f>
        <v>2.8565217391304358</v>
      </c>
      <c r="L15" s="20">
        <f>SUM(L3:L14)</f>
        <v>2759552.0367714693</v>
      </c>
      <c r="N15" s="30"/>
      <c r="O15" s="31"/>
    </row>
    <row r="17" spans="10:10" x14ac:dyDescent="0.2">
      <c r="J17" s="32"/>
    </row>
  </sheetData>
  <conditionalFormatting sqref="H3:H14">
    <cfRule type="top10" dxfId="3" priority="1" percent="1" rank="10"/>
  </conditionalFormatting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77701-F5F7-5C4D-8638-C297CD3BF2CB}">
  <dimension ref="A1:O17"/>
  <sheetViews>
    <sheetView zoomScale="144" zoomScaleNormal="144" workbookViewId="0">
      <selection activeCell="J17" sqref="J17"/>
    </sheetView>
  </sheetViews>
  <sheetFormatPr baseColWidth="10" defaultColWidth="8.83203125" defaultRowHeight="15" x14ac:dyDescent="0.2"/>
  <cols>
    <col min="1" max="1" width="11.1640625" customWidth="1"/>
    <col min="2" max="2" width="11.33203125" customWidth="1"/>
    <col min="3" max="3" width="12.5" bestFit="1" customWidth="1"/>
    <col min="4" max="4" width="14.83203125" bestFit="1" customWidth="1"/>
    <col min="5" max="5" width="11.5" bestFit="1" customWidth="1"/>
    <col min="6" max="6" width="7.33203125" bestFit="1" customWidth="1"/>
    <col min="7" max="7" width="8.83203125" bestFit="1" customWidth="1"/>
    <col min="8" max="8" width="14.5" bestFit="1" customWidth="1"/>
    <col min="9" max="9" width="13.5" bestFit="1" customWidth="1"/>
    <col min="10" max="10" width="9.5" bestFit="1" customWidth="1"/>
    <col min="11" max="11" width="9.6640625" bestFit="1" customWidth="1"/>
    <col min="12" max="12" width="15.83203125" bestFit="1" customWidth="1"/>
    <col min="14" max="15" width="15.5" customWidth="1"/>
  </cols>
  <sheetData>
    <row r="1" spans="1:15" x14ac:dyDescent="0.2">
      <c r="B1" s="16" t="s">
        <v>11</v>
      </c>
      <c r="C1" s="16"/>
      <c r="D1" s="17">
        <v>21.6</v>
      </c>
      <c r="E1" s="1"/>
      <c r="F1" s="1"/>
      <c r="G1" s="1"/>
      <c r="H1" s="1"/>
      <c r="I1" s="1"/>
      <c r="J1" s="1"/>
      <c r="K1" s="1"/>
      <c r="L1" s="1"/>
    </row>
    <row r="2" spans="1:15" x14ac:dyDescent="0.2">
      <c r="A2" s="4"/>
      <c r="B2" s="4" t="s">
        <v>5</v>
      </c>
      <c r="C2" s="4" t="s">
        <v>4</v>
      </c>
      <c r="D2" s="4" t="s">
        <v>3</v>
      </c>
      <c r="E2" s="4" t="s">
        <v>6</v>
      </c>
      <c r="F2" s="4" t="s">
        <v>7</v>
      </c>
      <c r="G2" s="4" t="s">
        <v>0</v>
      </c>
      <c r="H2" s="4" t="s">
        <v>9</v>
      </c>
      <c r="I2" s="4" t="s">
        <v>1</v>
      </c>
      <c r="J2" s="4" t="s">
        <v>2</v>
      </c>
      <c r="K2" s="4" t="s">
        <v>10</v>
      </c>
      <c r="L2" s="4" t="s">
        <v>8</v>
      </c>
    </row>
    <row r="3" spans="1:15" x14ac:dyDescent="0.2">
      <c r="A3" s="5" t="s">
        <v>12</v>
      </c>
      <c r="B3" s="5">
        <v>2024</v>
      </c>
      <c r="C3" s="5">
        <v>1</v>
      </c>
      <c r="D3" s="26">
        <v>23.563636363636366</v>
      </c>
      <c r="E3" s="25">
        <v>132.60681933842241</v>
      </c>
      <c r="F3" s="27">
        <v>0.36028962074960963</v>
      </c>
      <c r="G3" s="8">
        <f>J3*(1-F3)</f>
        <v>58.703675456498914</v>
      </c>
      <c r="H3" s="5">
        <v>184</v>
      </c>
      <c r="I3" s="9">
        <f>E3/H3</f>
        <v>0.72068923553490438</v>
      </c>
      <c r="J3" s="28">
        <v>91.766019999999997</v>
      </c>
      <c r="K3" s="29">
        <f>D3-D1</f>
        <v>1.9636363636363647</v>
      </c>
      <c r="L3" s="10">
        <f>D3*J3*E3</f>
        <v>286741.17901941255</v>
      </c>
      <c r="N3" s="2"/>
      <c r="O3" s="3"/>
    </row>
    <row r="4" spans="1:15" x14ac:dyDescent="0.2">
      <c r="A4" s="5" t="s">
        <v>12</v>
      </c>
      <c r="B4" s="5">
        <v>2024</v>
      </c>
      <c r="C4" s="5">
        <v>2</v>
      </c>
      <c r="D4" s="26">
        <v>22.581818181818186</v>
      </c>
      <c r="E4" s="25">
        <v>136.71801526717559</v>
      </c>
      <c r="F4" s="27">
        <v>0.36028962074960963</v>
      </c>
      <c r="G4" s="8">
        <f t="shared" ref="G4:G14" si="0">J4*(1-F4)</f>
        <v>58.703675456498914</v>
      </c>
      <c r="H4" s="5">
        <v>168</v>
      </c>
      <c r="I4" s="9">
        <f t="shared" ref="I4:I14" si="1">E4/H4</f>
        <v>0.81379770992366418</v>
      </c>
      <c r="J4" s="28">
        <v>91.766019999999997</v>
      </c>
      <c r="K4" s="29">
        <f>D4-D3</f>
        <v>-0.98181818181818059</v>
      </c>
      <c r="L4" s="10">
        <f t="shared" ref="L4:L14" si="2">D4*J4*E4</f>
        <v>283313.02925859974</v>
      </c>
      <c r="N4" s="2"/>
      <c r="O4" s="3"/>
    </row>
    <row r="5" spans="1:15" x14ac:dyDescent="0.2">
      <c r="A5" s="5" t="s">
        <v>12</v>
      </c>
      <c r="B5" s="5">
        <v>2024</v>
      </c>
      <c r="C5" s="5">
        <v>3</v>
      </c>
      <c r="D5" s="26">
        <v>22.581818181818186</v>
      </c>
      <c r="E5" s="25">
        <v>140.51481526717558</v>
      </c>
      <c r="F5" s="27">
        <v>0.36028962074960963</v>
      </c>
      <c r="G5" s="8">
        <f t="shared" si="0"/>
        <v>58.703675456498914</v>
      </c>
      <c r="H5" s="5">
        <v>168</v>
      </c>
      <c r="I5" s="9">
        <f t="shared" si="1"/>
        <v>0.83639770992366413</v>
      </c>
      <c r="J5" s="28">
        <v>91.766019999999997</v>
      </c>
      <c r="K5" s="29">
        <f t="shared" ref="K5:K14" si="3">D5-D4</f>
        <v>0</v>
      </c>
      <c r="L5" s="10">
        <f t="shared" si="2"/>
        <v>291180.92367900175</v>
      </c>
      <c r="N5" s="2"/>
      <c r="O5" s="3"/>
    </row>
    <row r="6" spans="1:15" x14ac:dyDescent="0.2">
      <c r="A6" s="5" t="s">
        <v>12</v>
      </c>
      <c r="B6" s="5">
        <v>2024</v>
      </c>
      <c r="C6" s="5">
        <v>4</v>
      </c>
      <c r="D6" s="26">
        <v>23.563636363636366</v>
      </c>
      <c r="E6" s="25">
        <v>127.72582595419847</v>
      </c>
      <c r="F6" s="27">
        <v>0.36028962074960963</v>
      </c>
      <c r="G6" s="8">
        <f t="shared" si="0"/>
        <v>58.703675456498914</v>
      </c>
      <c r="H6" s="5">
        <v>176</v>
      </c>
      <c r="I6" s="9">
        <f t="shared" si="1"/>
        <v>0.7257149201943095</v>
      </c>
      <c r="J6" s="28">
        <v>91.766019999999997</v>
      </c>
      <c r="K6" s="29">
        <f t="shared" si="3"/>
        <v>0.98181818181818059</v>
      </c>
      <c r="L6" s="10">
        <f t="shared" si="2"/>
        <v>276186.80628985865</v>
      </c>
      <c r="N6" s="2"/>
      <c r="O6" s="3"/>
    </row>
    <row r="7" spans="1:15" x14ac:dyDescent="0.2">
      <c r="A7" s="5" t="s">
        <v>12</v>
      </c>
      <c r="B7" s="5">
        <v>2024</v>
      </c>
      <c r="C7" s="5">
        <v>5</v>
      </c>
      <c r="D7" s="26">
        <v>23.563636363636366</v>
      </c>
      <c r="E7" s="25">
        <v>126.55401526717557</v>
      </c>
      <c r="F7" s="27">
        <v>0.36028962074960963</v>
      </c>
      <c r="G7" s="8">
        <f t="shared" si="0"/>
        <v>58.703675456498914</v>
      </c>
      <c r="H7" s="5">
        <v>184</v>
      </c>
      <c r="I7" s="9">
        <f t="shared" si="1"/>
        <v>0.68779356123464985</v>
      </c>
      <c r="J7" s="28">
        <v>91.766019999999997</v>
      </c>
      <c r="K7" s="29">
        <f t="shared" si="3"/>
        <v>0</v>
      </c>
      <c r="L7" s="10">
        <f t="shared" si="2"/>
        <v>273652.95184963581</v>
      </c>
      <c r="N7" s="2"/>
      <c r="O7" s="3"/>
    </row>
    <row r="8" spans="1:15" x14ac:dyDescent="0.2">
      <c r="A8" s="5" t="s">
        <v>12</v>
      </c>
      <c r="B8" s="5">
        <v>2024</v>
      </c>
      <c r="C8" s="5">
        <v>6</v>
      </c>
      <c r="D8" s="26">
        <v>24.545454545454547</v>
      </c>
      <c r="E8" s="25">
        <v>118.58076335877863</v>
      </c>
      <c r="F8" s="27">
        <v>0.36028962074960963</v>
      </c>
      <c r="G8" s="8">
        <f t="shared" si="0"/>
        <v>58.703675456498914</v>
      </c>
      <c r="H8" s="5">
        <v>160</v>
      </c>
      <c r="I8" s="9">
        <f t="shared" si="1"/>
        <v>0.74112977099236643</v>
      </c>
      <c r="J8" s="28">
        <v>91.766019999999997</v>
      </c>
      <c r="K8" s="29">
        <f t="shared" si="3"/>
        <v>0.98181818181818059</v>
      </c>
      <c r="L8" s="10">
        <f t="shared" si="2"/>
        <v>267095.89723083412</v>
      </c>
      <c r="N8" s="2"/>
      <c r="O8" s="3"/>
    </row>
    <row r="9" spans="1:15" x14ac:dyDescent="0.2">
      <c r="A9" s="5" t="s">
        <v>12</v>
      </c>
      <c r="B9" s="5">
        <v>2024</v>
      </c>
      <c r="C9" s="5">
        <v>7</v>
      </c>
      <c r="D9" s="26">
        <v>24.545454545454547</v>
      </c>
      <c r="E9" s="25">
        <v>129.03877862595419</v>
      </c>
      <c r="F9" s="27">
        <v>0.36028962074960963</v>
      </c>
      <c r="G9" s="8">
        <f t="shared" si="0"/>
        <v>58.703675456498914</v>
      </c>
      <c r="H9" s="5">
        <v>184</v>
      </c>
      <c r="I9" s="9">
        <f t="shared" si="1"/>
        <v>0.70129770992366414</v>
      </c>
      <c r="J9" s="28">
        <v>91.766019999999997</v>
      </c>
      <c r="K9" s="29">
        <f t="shared" si="3"/>
        <v>0</v>
      </c>
      <c r="L9" s="10">
        <f t="shared" si="2"/>
        <v>290651.93525859265</v>
      </c>
      <c r="N9" s="2"/>
      <c r="O9" s="3"/>
    </row>
    <row r="10" spans="1:15" x14ac:dyDescent="0.2">
      <c r="A10" s="5" t="s">
        <v>12</v>
      </c>
      <c r="B10" s="5">
        <v>2024</v>
      </c>
      <c r="C10" s="5">
        <v>8</v>
      </c>
      <c r="D10" s="26">
        <v>23.563636363636366</v>
      </c>
      <c r="E10" s="25">
        <v>123.42839694656487</v>
      </c>
      <c r="F10" s="27">
        <v>0.36028962074960963</v>
      </c>
      <c r="G10" s="8">
        <f t="shared" si="0"/>
        <v>58.703675456498914</v>
      </c>
      <c r="H10" s="5">
        <v>176</v>
      </c>
      <c r="I10" s="9">
        <f t="shared" si="1"/>
        <v>0.70129770992366403</v>
      </c>
      <c r="J10" s="28">
        <v>91.766019999999997</v>
      </c>
      <c r="K10" s="29">
        <f t="shared" si="3"/>
        <v>-0.98181818181818059</v>
      </c>
      <c r="L10" s="10">
        <f t="shared" si="2"/>
        <v>266894.29881136853</v>
      </c>
      <c r="N10" s="2"/>
      <c r="O10" s="3"/>
    </row>
    <row r="11" spans="1:15" x14ac:dyDescent="0.2">
      <c r="A11" s="5" t="s">
        <v>12</v>
      </c>
      <c r="B11" s="5">
        <v>2024</v>
      </c>
      <c r="C11" s="5">
        <v>9</v>
      </c>
      <c r="D11" s="26">
        <v>25.527272727272731</v>
      </c>
      <c r="E11" s="25">
        <v>119.10785672342924</v>
      </c>
      <c r="F11" s="27">
        <v>0.36028962074960963</v>
      </c>
      <c r="G11" s="8">
        <f t="shared" si="0"/>
        <v>58.703675456498914</v>
      </c>
      <c r="H11" s="5">
        <v>168</v>
      </c>
      <c r="I11" s="9">
        <f t="shared" si="1"/>
        <v>0.70897533763945975</v>
      </c>
      <c r="J11" s="28">
        <v>91.766019999999997</v>
      </c>
      <c r="K11" s="29">
        <f t="shared" si="3"/>
        <v>1.9636363636363647</v>
      </c>
      <c r="L11" s="10">
        <f t="shared" si="2"/>
        <v>279014.46841789159</v>
      </c>
      <c r="N11" s="2"/>
      <c r="O11" s="3"/>
    </row>
    <row r="12" spans="1:15" x14ac:dyDescent="0.2">
      <c r="A12" s="5" t="s">
        <v>12</v>
      </c>
      <c r="B12" s="5">
        <v>2024</v>
      </c>
      <c r="C12" s="5">
        <v>10</v>
      </c>
      <c r="D12" s="26">
        <v>26.509090909090911</v>
      </c>
      <c r="E12" s="25">
        <v>132.11636980491943</v>
      </c>
      <c r="F12" s="27">
        <v>0.36028962074960963</v>
      </c>
      <c r="G12" s="8">
        <f t="shared" si="0"/>
        <v>58.703675456498914</v>
      </c>
      <c r="H12" s="5">
        <v>184</v>
      </c>
      <c r="I12" s="9">
        <f t="shared" si="1"/>
        <v>0.71802374893977949</v>
      </c>
      <c r="J12" s="28">
        <v>91.766019999999997</v>
      </c>
      <c r="K12" s="29">
        <f t="shared" si="3"/>
        <v>0.98181818181818059</v>
      </c>
      <c r="L12" s="10">
        <f t="shared" si="2"/>
        <v>321390.74230085337</v>
      </c>
      <c r="N12" s="2"/>
      <c r="O12" s="3"/>
    </row>
    <row r="13" spans="1:15" x14ac:dyDescent="0.2">
      <c r="A13" s="5" t="s">
        <v>12</v>
      </c>
      <c r="B13" s="5">
        <v>2024</v>
      </c>
      <c r="C13" s="5">
        <v>11</v>
      </c>
      <c r="D13" s="26">
        <v>25.527272727272731</v>
      </c>
      <c r="E13" s="25">
        <v>141.33801526717556</v>
      </c>
      <c r="F13" s="27">
        <v>0.36028962074960963</v>
      </c>
      <c r="G13" s="8">
        <f t="shared" si="0"/>
        <v>58.703675456498914</v>
      </c>
      <c r="H13" s="5">
        <v>168</v>
      </c>
      <c r="I13" s="9">
        <f t="shared" si="1"/>
        <v>0.84129770992366404</v>
      </c>
      <c r="J13" s="28">
        <v>91.766019999999997</v>
      </c>
      <c r="K13" s="29">
        <f t="shared" si="3"/>
        <v>-0.98181818181818059</v>
      </c>
      <c r="L13" s="10">
        <f t="shared" si="2"/>
        <v>331089.41997487616</v>
      </c>
      <c r="N13" s="2"/>
      <c r="O13" s="3"/>
    </row>
    <row r="14" spans="1:15" x14ac:dyDescent="0.2">
      <c r="A14" s="5" t="s">
        <v>12</v>
      </c>
      <c r="B14" s="5">
        <v>2024</v>
      </c>
      <c r="C14" s="5">
        <v>12</v>
      </c>
      <c r="D14" s="26">
        <v>25.527272727272731</v>
      </c>
      <c r="E14" s="25">
        <v>118.60763358778625</v>
      </c>
      <c r="F14" s="27">
        <v>0.36028962074960963</v>
      </c>
      <c r="G14" s="8">
        <f t="shared" si="0"/>
        <v>58.703675456498914</v>
      </c>
      <c r="H14" s="5">
        <v>176</v>
      </c>
      <c r="I14" s="9">
        <f t="shared" si="1"/>
        <v>0.67390700902151279</v>
      </c>
      <c r="J14" s="28">
        <v>91.766019999999997</v>
      </c>
      <c r="K14" s="29">
        <f t="shared" si="3"/>
        <v>0</v>
      </c>
      <c r="L14" s="10">
        <f t="shared" si="2"/>
        <v>277842.67760474782</v>
      </c>
      <c r="N14" s="2"/>
      <c r="O14" s="3"/>
    </row>
    <row r="15" spans="1:15" s="21" customFormat="1" x14ac:dyDescent="0.2">
      <c r="A15" s="18"/>
      <c r="B15" s="18"/>
      <c r="C15" s="18"/>
      <c r="D15" s="15" t="s">
        <v>13</v>
      </c>
      <c r="E15" s="33">
        <f>SUM(E3:E14)</f>
        <v>1546.3373054087558</v>
      </c>
      <c r="F15" s="19">
        <f>AVERAGE(F3:F14)</f>
        <v>0.36028962074960974</v>
      </c>
      <c r="G15" s="20">
        <f>AVERAGE(G3:G14)</f>
        <v>58.703675456498907</v>
      </c>
      <c r="H15" s="4">
        <f>SUM(H3:H14)</f>
        <v>2096</v>
      </c>
      <c r="I15" s="19">
        <f t="shared" ref="I15" si="4">E15/H15</f>
        <v>0.73775634800036061</v>
      </c>
      <c r="J15" s="20">
        <f>AVERAGE(J3:J14)</f>
        <v>91.766020000000012</v>
      </c>
      <c r="K15" s="33">
        <f>SUM(K3:K14)</f>
        <v>3.9272727272727295</v>
      </c>
      <c r="L15" s="20">
        <f>SUM(L3:L14)</f>
        <v>3445054.3296956732</v>
      </c>
      <c r="N15" s="30"/>
      <c r="O15" s="31"/>
    </row>
    <row r="17" spans="10:10" x14ac:dyDescent="0.2">
      <c r="J17" s="32"/>
    </row>
  </sheetData>
  <conditionalFormatting sqref="H3:H14">
    <cfRule type="top10" dxfId="2" priority="1" percent="1" rank="10"/>
  </conditionalFormatting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8A20D-66C2-154C-B82F-3A0316E432BB}">
  <dimension ref="A1:O17"/>
  <sheetViews>
    <sheetView zoomScale="144" zoomScaleNormal="144" workbookViewId="0">
      <selection activeCell="N3" sqref="N3:O15"/>
    </sheetView>
  </sheetViews>
  <sheetFormatPr baseColWidth="10" defaultColWidth="8.83203125" defaultRowHeight="15" x14ac:dyDescent="0.2"/>
  <cols>
    <col min="1" max="1" width="11.1640625" customWidth="1"/>
    <col min="2" max="2" width="11.33203125" customWidth="1"/>
    <col min="3" max="3" width="12.5" bestFit="1" customWidth="1"/>
    <col min="4" max="4" width="14.83203125" bestFit="1" customWidth="1"/>
    <col min="5" max="5" width="11.5" bestFit="1" customWidth="1"/>
    <col min="6" max="6" width="7.33203125" bestFit="1" customWidth="1"/>
    <col min="7" max="7" width="8.83203125" bestFit="1" customWidth="1"/>
    <col min="8" max="8" width="14.5" bestFit="1" customWidth="1"/>
    <col min="9" max="9" width="13.5" bestFit="1" customWidth="1"/>
    <col min="10" max="10" width="9.5" bestFit="1" customWidth="1"/>
    <col min="11" max="11" width="9.6640625" bestFit="1" customWidth="1"/>
    <col min="12" max="12" width="15.83203125" bestFit="1" customWidth="1"/>
    <col min="14" max="14" width="15.83203125" customWidth="1"/>
    <col min="15" max="15" width="16.33203125" bestFit="1" customWidth="1"/>
  </cols>
  <sheetData>
    <row r="1" spans="1:15" x14ac:dyDescent="0.2">
      <c r="B1" s="16" t="s">
        <v>11</v>
      </c>
      <c r="C1" s="16"/>
      <c r="D1" s="17">
        <v>29.4</v>
      </c>
      <c r="E1" s="1"/>
      <c r="F1" s="1"/>
      <c r="G1" s="1"/>
      <c r="H1" s="1"/>
      <c r="I1" s="1"/>
      <c r="J1" s="1"/>
      <c r="K1" s="1"/>
      <c r="L1" s="1"/>
    </row>
    <row r="2" spans="1:15" x14ac:dyDescent="0.2">
      <c r="A2" s="4"/>
      <c r="B2" s="4" t="s">
        <v>5</v>
      </c>
      <c r="C2" s="4" t="s">
        <v>4</v>
      </c>
      <c r="D2" s="4" t="s">
        <v>3</v>
      </c>
      <c r="E2" s="4" t="s">
        <v>6</v>
      </c>
      <c r="F2" s="4" t="s">
        <v>7</v>
      </c>
      <c r="G2" s="4" t="s">
        <v>0</v>
      </c>
      <c r="H2" s="4" t="s">
        <v>9</v>
      </c>
      <c r="I2" s="4" t="s">
        <v>1</v>
      </c>
      <c r="J2" s="4" t="s">
        <v>2</v>
      </c>
      <c r="K2" s="4" t="s">
        <v>10</v>
      </c>
      <c r="L2" s="4" t="s">
        <v>8</v>
      </c>
    </row>
    <row r="3" spans="1:15" x14ac:dyDescent="0.2">
      <c r="A3" s="5" t="s">
        <v>12</v>
      </c>
      <c r="B3" s="5">
        <v>2024</v>
      </c>
      <c r="C3" s="5">
        <v>1</v>
      </c>
      <c r="D3" s="26">
        <v>29.358823529411769</v>
      </c>
      <c r="E3" s="25">
        <v>143.33251908396949</v>
      </c>
      <c r="F3" s="27">
        <v>0.3904522041864214</v>
      </c>
      <c r="G3" s="8">
        <f>J3*(1-F3)</f>
        <v>53.319187684929695</v>
      </c>
      <c r="H3" s="5">
        <v>184</v>
      </c>
      <c r="I3" s="9">
        <f>E3/H3</f>
        <v>0.77898108197809501</v>
      </c>
      <c r="J3" s="28">
        <v>87.473349999999996</v>
      </c>
      <c r="K3" s="29">
        <f>D3-D1</f>
        <v>-4.1176470588229819E-2</v>
      </c>
      <c r="L3" s="10">
        <f>D3*J3*E3</f>
        <v>368094.34153291053</v>
      </c>
      <c r="N3" s="2"/>
      <c r="O3" s="3"/>
    </row>
    <row r="4" spans="1:15" x14ac:dyDescent="0.2">
      <c r="A4" s="5" t="s">
        <v>12</v>
      </c>
      <c r="B4" s="5">
        <v>2024</v>
      </c>
      <c r="C4" s="5">
        <v>2</v>
      </c>
      <c r="D4" s="26">
        <v>29.358823529411769</v>
      </c>
      <c r="E4" s="25">
        <v>136.39740458015265</v>
      </c>
      <c r="F4" s="27">
        <v>0.3904522041864214</v>
      </c>
      <c r="G4" s="8">
        <f t="shared" ref="G4:G14" si="0">J4*(1-F4)</f>
        <v>53.319187684929695</v>
      </c>
      <c r="H4" s="5">
        <v>168</v>
      </c>
      <c r="I4" s="9">
        <f t="shared" ref="I4:I14" si="1">E4/H4</f>
        <v>0.8118893129770991</v>
      </c>
      <c r="J4" s="28">
        <v>87.473349999999996</v>
      </c>
      <c r="K4" s="29">
        <f>D4-D3</f>
        <v>0</v>
      </c>
      <c r="L4" s="10">
        <f t="shared" ref="L4:L14" si="2">D4*J4*E4</f>
        <v>350284.17240274762</v>
      </c>
      <c r="N4" s="2"/>
      <c r="O4" s="3"/>
    </row>
    <row r="5" spans="1:15" x14ac:dyDescent="0.2">
      <c r="A5" s="5" t="s">
        <v>12</v>
      </c>
      <c r="B5" s="5">
        <v>2024</v>
      </c>
      <c r="C5" s="5">
        <v>3</v>
      </c>
      <c r="D5" s="26">
        <v>29.358823529411769</v>
      </c>
      <c r="E5" s="25">
        <v>136.13796227530165</v>
      </c>
      <c r="F5" s="27">
        <v>0.3904522041864214</v>
      </c>
      <c r="G5" s="8">
        <f t="shared" si="0"/>
        <v>53.319187684929695</v>
      </c>
      <c r="H5" s="5">
        <v>168</v>
      </c>
      <c r="I5" s="9">
        <f t="shared" si="1"/>
        <v>0.81034501354346222</v>
      </c>
      <c r="J5" s="28">
        <v>87.473349999999996</v>
      </c>
      <c r="K5" s="29">
        <f t="shared" ref="K5:K14" si="3">D5-D4</f>
        <v>0</v>
      </c>
      <c r="L5" s="10">
        <f t="shared" si="2"/>
        <v>349617.89481982199</v>
      </c>
      <c r="N5" s="2"/>
      <c r="O5" s="3"/>
    </row>
    <row r="6" spans="1:15" x14ac:dyDescent="0.2">
      <c r="A6" s="5" t="s">
        <v>12</v>
      </c>
      <c r="B6" s="5">
        <v>2024</v>
      </c>
      <c r="C6" s="5">
        <v>4</v>
      </c>
      <c r="D6" s="26">
        <v>30.305882352941179</v>
      </c>
      <c r="E6" s="25">
        <v>131.27511984732826</v>
      </c>
      <c r="F6" s="27">
        <v>0.3904522041864214</v>
      </c>
      <c r="G6" s="8">
        <f t="shared" si="0"/>
        <v>53.319187684929695</v>
      </c>
      <c r="H6" s="5">
        <v>176</v>
      </c>
      <c r="I6" s="9">
        <f t="shared" si="1"/>
        <v>0.74588136276891059</v>
      </c>
      <c r="J6" s="28">
        <v>87.473349999999996</v>
      </c>
      <c r="K6" s="29">
        <f t="shared" si="3"/>
        <v>0.94705882352941018</v>
      </c>
      <c r="L6" s="10">
        <f t="shared" si="2"/>
        <v>348004.70498941437</v>
      </c>
      <c r="N6" s="2"/>
      <c r="O6" s="3"/>
    </row>
    <row r="7" spans="1:15" x14ac:dyDescent="0.2">
      <c r="A7" s="5" t="s">
        <v>12</v>
      </c>
      <c r="B7" s="5">
        <v>2024</v>
      </c>
      <c r="C7" s="5">
        <v>5</v>
      </c>
      <c r="D7" s="26">
        <v>32.200000000000003</v>
      </c>
      <c r="E7" s="25">
        <v>121.35672743601256</v>
      </c>
      <c r="F7" s="27">
        <v>0.3904522041864214</v>
      </c>
      <c r="G7" s="8">
        <f t="shared" si="0"/>
        <v>53.319187684929695</v>
      </c>
      <c r="H7" s="5">
        <v>184</v>
      </c>
      <c r="I7" s="9">
        <f t="shared" si="1"/>
        <v>0.65954743171745955</v>
      </c>
      <c r="J7" s="28">
        <v>87.473349999999996</v>
      </c>
      <c r="K7" s="29">
        <f t="shared" si="3"/>
        <v>1.8941176470588239</v>
      </c>
      <c r="L7" s="10">
        <f t="shared" si="2"/>
        <v>341818.43970245071</v>
      </c>
      <c r="N7" s="2"/>
      <c r="O7" s="3"/>
    </row>
    <row r="8" spans="1:15" x14ac:dyDescent="0.2">
      <c r="A8" s="5" t="s">
        <v>12</v>
      </c>
      <c r="B8" s="5">
        <v>2024</v>
      </c>
      <c r="C8" s="5">
        <v>6</v>
      </c>
      <c r="D8" s="26">
        <v>31.252941176470589</v>
      </c>
      <c r="E8" s="25">
        <v>125.50229007633588</v>
      </c>
      <c r="F8" s="27">
        <v>0.3904522041864214</v>
      </c>
      <c r="G8" s="8">
        <f t="shared" si="0"/>
        <v>53.319187684929695</v>
      </c>
      <c r="H8" s="5">
        <v>160</v>
      </c>
      <c r="I8" s="9">
        <f t="shared" si="1"/>
        <v>0.78438931297709924</v>
      </c>
      <c r="J8" s="28">
        <v>87.473349999999996</v>
      </c>
      <c r="K8" s="29">
        <f t="shared" si="3"/>
        <v>-0.94705882352941373</v>
      </c>
      <c r="L8" s="10">
        <f t="shared" si="2"/>
        <v>343098.09309783741</v>
      </c>
      <c r="N8" s="2"/>
      <c r="O8" s="3"/>
    </row>
    <row r="9" spans="1:15" x14ac:dyDescent="0.2">
      <c r="A9" s="5" t="s">
        <v>12</v>
      </c>
      <c r="B9" s="5">
        <v>2024</v>
      </c>
      <c r="C9" s="5">
        <v>7</v>
      </c>
      <c r="D9" s="26">
        <v>31.252941176470589</v>
      </c>
      <c r="E9" s="25">
        <v>132.36763358778626</v>
      </c>
      <c r="F9" s="27">
        <v>0.3904522041864214</v>
      </c>
      <c r="G9" s="8">
        <f t="shared" si="0"/>
        <v>53.319187684929695</v>
      </c>
      <c r="H9" s="5">
        <v>184</v>
      </c>
      <c r="I9" s="9">
        <f t="shared" si="1"/>
        <v>0.71938931297709918</v>
      </c>
      <c r="J9" s="28">
        <v>87.473349999999996</v>
      </c>
      <c r="K9" s="29">
        <f t="shared" si="3"/>
        <v>0</v>
      </c>
      <c r="L9" s="10">
        <f t="shared" si="2"/>
        <v>361866.56549628952</v>
      </c>
      <c r="N9" s="2"/>
      <c r="O9" s="3"/>
    </row>
    <row r="10" spans="1:15" x14ac:dyDescent="0.2">
      <c r="A10" s="5" t="s">
        <v>12</v>
      </c>
      <c r="B10" s="5">
        <v>2024</v>
      </c>
      <c r="C10" s="5">
        <v>8</v>
      </c>
      <c r="D10" s="26">
        <v>32.200000000000003</v>
      </c>
      <c r="E10" s="25">
        <v>122.73806915132467</v>
      </c>
      <c r="F10" s="27">
        <v>0.3904522041864214</v>
      </c>
      <c r="G10" s="8">
        <f t="shared" si="0"/>
        <v>53.319187684929695</v>
      </c>
      <c r="H10" s="5">
        <v>176</v>
      </c>
      <c r="I10" s="9">
        <f t="shared" si="1"/>
        <v>0.69737539290525374</v>
      </c>
      <c r="J10" s="28">
        <v>87.473349999999996</v>
      </c>
      <c r="K10" s="29">
        <f t="shared" si="3"/>
        <v>0.94705882352941373</v>
      </c>
      <c r="L10" s="10">
        <f t="shared" si="2"/>
        <v>345709.1846145764</v>
      </c>
      <c r="N10" s="2"/>
      <c r="O10" s="3"/>
    </row>
    <row r="11" spans="1:15" x14ac:dyDescent="0.2">
      <c r="A11" s="5" t="s">
        <v>12</v>
      </c>
      <c r="B11" s="5">
        <v>2024</v>
      </c>
      <c r="C11" s="5">
        <v>9</v>
      </c>
      <c r="D11" s="26">
        <v>33.147058823529413</v>
      </c>
      <c r="E11" s="25">
        <v>125.43206106870228</v>
      </c>
      <c r="F11" s="27">
        <v>0.3904522041864214</v>
      </c>
      <c r="G11" s="8">
        <f t="shared" si="0"/>
        <v>53.319187684929695</v>
      </c>
      <c r="H11" s="5">
        <v>168</v>
      </c>
      <c r="I11" s="9">
        <f t="shared" si="1"/>
        <v>0.74661941112322783</v>
      </c>
      <c r="J11" s="28">
        <v>87.473349999999996</v>
      </c>
      <c r="K11" s="29">
        <f t="shared" si="3"/>
        <v>0.94705882352941018</v>
      </c>
      <c r="L11" s="10">
        <f t="shared" si="2"/>
        <v>363688.28901845979</v>
      </c>
      <c r="N11" s="2"/>
      <c r="O11" s="3"/>
    </row>
    <row r="12" spans="1:15" x14ac:dyDescent="0.2">
      <c r="A12" s="5" t="s">
        <v>12</v>
      </c>
      <c r="B12" s="5">
        <v>2024</v>
      </c>
      <c r="C12" s="5">
        <v>10</v>
      </c>
      <c r="D12" s="26">
        <v>34.094117647058823</v>
      </c>
      <c r="E12" s="25">
        <v>141.42210347752334</v>
      </c>
      <c r="F12" s="27">
        <v>0.3904522041864214</v>
      </c>
      <c r="G12" s="8">
        <f t="shared" si="0"/>
        <v>53.319187684929695</v>
      </c>
      <c r="H12" s="5">
        <v>184</v>
      </c>
      <c r="I12" s="9">
        <f t="shared" si="1"/>
        <v>0.76859838846480077</v>
      </c>
      <c r="J12" s="28">
        <v>87.473349999999996</v>
      </c>
      <c r="K12" s="29">
        <f t="shared" si="3"/>
        <v>0.94705882352941018</v>
      </c>
      <c r="L12" s="10">
        <f t="shared" si="2"/>
        <v>421766.91317463329</v>
      </c>
      <c r="N12" s="2"/>
      <c r="O12" s="3"/>
    </row>
    <row r="13" spans="1:15" x14ac:dyDescent="0.2">
      <c r="A13" s="5" t="s">
        <v>12</v>
      </c>
      <c r="B13" s="5">
        <v>2024</v>
      </c>
      <c r="C13" s="5">
        <v>11</v>
      </c>
      <c r="D13" s="26">
        <v>34.094117647058823</v>
      </c>
      <c r="E13" s="25">
        <v>141.01740458015269</v>
      </c>
      <c r="F13" s="27">
        <v>0.3904522041864214</v>
      </c>
      <c r="G13" s="8">
        <f t="shared" si="0"/>
        <v>53.319187684929695</v>
      </c>
      <c r="H13" s="5">
        <v>168</v>
      </c>
      <c r="I13" s="9">
        <f t="shared" si="1"/>
        <v>0.83938931297709929</v>
      </c>
      <c r="J13" s="28">
        <v>87.473349999999996</v>
      </c>
      <c r="K13" s="29">
        <f t="shared" si="3"/>
        <v>0</v>
      </c>
      <c r="L13" s="10">
        <f t="shared" si="2"/>
        <v>420559.96885325765</v>
      </c>
      <c r="N13" s="2"/>
      <c r="O13" s="3"/>
    </row>
    <row r="14" spans="1:15" x14ac:dyDescent="0.2">
      <c r="A14" s="5" t="s">
        <v>12</v>
      </c>
      <c r="B14" s="5">
        <v>2024</v>
      </c>
      <c r="C14" s="5">
        <v>12</v>
      </c>
      <c r="D14" s="26">
        <v>34.094117647058823</v>
      </c>
      <c r="E14" s="25">
        <v>118.30229007633588</v>
      </c>
      <c r="F14" s="27">
        <v>0.3904522041864214</v>
      </c>
      <c r="G14" s="8">
        <f t="shared" si="0"/>
        <v>53.319187684929695</v>
      </c>
      <c r="H14" s="5">
        <v>176</v>
      </c>
      <c r="I14" s="9">
        <f t="shared" si="1"/>
        <v>0.67217210270645389</v>
      </c>
      <c r="J14" s="28">
        <v>87.473349999999996</v>
      </c>
      <c r="K14" s="29">
        <f t="shared" si="3"/>
        <v>0</v>
      </c>
      <c r="L14" s="10">
        <f t="shared" si="2"/>
        <v>352816.07669565151</v>
      </c>
      <c r="N14" s="2"/>
      <c r="O14" s="3"/>
    </row>
    <row r="15" spans="1:15" s="21" customFormat="1" x14ac:dyDescent="0.2">
      <c r="A15" s="18"/>
      <c r="B15" s="18"/>
      <c r="C15" s="18"/>
      <c r="D15" s="15" t="s">
        <v>13</v>
      </c>
      <c r="E15" s="33">
        <f>SUM(E3:E14)</f>
        <v>1575.2815852409253</v>
      </c>
      <c r="F15" s="19">
        <f>AVERAGE(F3:F14)</f>
        <v>0.3904522041864214</v>
      </c>
      <c r="G15" s="20">
        <f>AVERAGE(G3:G14)</f>
        <v>53.319187684929709</v>
      </c>
      <c r="H15" s="4">
        <f>SUM(H3:H14)</f>
        <v>2096</v>
      </c>
      <c r="I15" s="19">
        <f t="shared" ref="I15" si="4">E15/H15</f>
        <v>0.75156564181341856</v>
      </c>
      <c r="J15" s="20">
        <f>AVERAGE(J3:J14)</f>
        <v>87.473349999999996</v>
      </c>
      <c r="K15" s="33">
        <f>SUM(K3:K14)</f>
        <v>4.6941176470588246</v>
      </c>
      <c r="L15" s="20">
        <f>SUM(L3:L14)</f>
        <v>4367324.6443980513</v>
      </c>
      <c r="N15" s="30"/>
      <c r="O15" s="31"/>
    </row>
    <row r="17" spans="10:10" x14ac:dyDescent="0.2">
      <c r="J17" s="32"/>
    </row>
  </sheetData>
  <conditionalFormatting sqref="H3:H14">
    <cfRule type="top10" dxfId="1" priority="1" percent="1" rank="10"/>
  </conditionalFormatting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35E11-C485-B842-913E-A4EC7E933292}">
  <dimension ref="A1:O17"/>
  <sheetViews>
    <sheetView tabSelected="1" zoomScale="144" zoomScaleNormal="144" workbookViewId="0">
      <selection activeCell="N22" sqref="N22"/>
    </sheetView>
  </sheetViews>
  <sheetFormatPr baseColWidth="10" defaultColWidth="8.83203125" defaultRowHeight="15" x14ac:dyDescent="0.2"/>
  <cols>
    <col min="1" max="1" width="11.1640625" customWidth="1"/>
    <col min="2" max="2" width="11.33203125" customWidth="1"/>
    <col min="3" max="3" width="12.5" bestFit="1" customWidth="1"/>
    <col min="4" max="4" width="14.83203125" bestFit="1" customWidth="1"/>
    <col min="5" max="5" width="11.5" bestFit="1" customWidth="1"/>
    <col min="6" max="6" width="7.33203125" bestFit="1" customWidth="1"/>
    <col min="7" max="7" width="8.83203125" bestFit="1" customWidth="1"/>
    <col min="8" max="8" width="14.5" bestFit="1" customWidth="1"/>
    <col min="9" max="9" width="13.5" bestFit="1" customWidth="1"/>
    <col min="10" max="10" width="9.5" bestFit="1" customWidth="1"/>
    <col min="11" max="11" width="9.6640625" bestFit="1" customWidth="1"/>
    <col min="12" max="12" width="15.83203125" bestFit="1" customWidth="1"/>
    <col min="14" max="14" width="15.1640625" customWidth="1"/>
    <col min="15" max="15" width="14.83203125" bestFit="1" customWidth="1"/>
  </cols>
  <sheetData>
    <row r="1" spans="1:15" x14ac:dyDescent="0.2">
      <c r="B1" s="16" t="s">
        <v>11</v>
      </c>
      <c r="C1" s="16"/>
      <c r="D1" s="17">
        <v>4.9000000000000004</v>
      </c>
      <c r="E1" s="1"/>
      <c r="F1" s="1"/>
      <c r="G1" s="1"/>
      <c r="H1" s="1"/>
      <c r="I1" s="1"/>
      <c r="J1" s="1"/>
      <c r="K1" s="1"/>
      <c r="L1" s="1"/>
    </row>
    <row r="2" spans="1:15" x14ac:dyDescent="0.2">
      <c r="A2" s="4"/>
      <c r="B2" s="4" t="s">
        <v>5</v>
      </c>
      <c r="C2" s="4" t="s">
        <v>4</v>
      </c>
      <c r="D2" s="4" t="s">
        <v>3</v>
      </c>
      <c r="E2" s="4" t="s">
        <v>6</v>
      </c>
      <c r="F2" s="4" t="s">
        <v>7</v>
      </c>
      <c r="G2" s="4" t="s">
        <v>0</v>
      </c>
      <c r="H2" s="4" t="s">
        <v>9</v>
      </c>
      <c r="I2" s="4" t="s">
        <v>1</v>
      </c>
      <c r="J2" s="4" t="s">
        <v>2</v>
      </c>
      <c r="K2" s="4" t="s">
        <v>10</v>
      </c>
      <c r="L2" s="4" t="s">
        <v>8</v>
      </c>
    </row>
    <row r="3" spans="1:15" x14ac:dyDescent="0.2">
      <c r="A3" s="5" t="s">
        <v>12</v>
      </c>
      <c r="B3" s="5">
        <v>2024</v>
      </c>
      <c r="C3" s="5">
        <v>1</v>
      </c>
      <c r="D3" s="26">
        <v>4.8571428571428568</v>
      </c>
      <c r="E3" s="25">
        <v>134.21679389312976</v>
      </c>
      <c r="F3" s="27">
        <v>0.24803542629341133</v>
      </c>
      <c r="G3" s="8">
        <f>J3*(1-F3)</f>
        <v>82.789946028862744</v>
      </c>
      <c r="H3" s="5">
        <v>184</v>
      </c>
      <c r="I3" s="9">
        <f>E3/H3</f>
        <v>0.72943909724527045</v>
      </c>
      <c r="J3" s="28">
        <v>110.09820000000001</v>
      </c>
      <c r="K3" s="29">
        <f>D3-D1</f>
        <v>-4.2857142857143593E-2</v>
      </c>
      <c r="L3" s="10">
        <f>D3*J3*E3</f>
        <v>71774.133170250803</v>
      </c>
      <c r="N3" s="2"/>
      <c r="O3" s="3"/>
    </row>
    <row r="4" spans="1:15" x14ac:dyDescent="0.2">
      <c r="A4" s="5" t="s">
        <v>12</v>
      </c>
      <c r="B4" s="5">
        <v>2024</v>
      </c>
      <c r="C4" s="5">
        <v>2</v>
      </c>
      <c r="D4" s="26">
        <v>4.8571428571428568</v>
      </c>
      <c r="E4" s="25">
        <v>127.69603053435114</v>
      </c>
      <c r="F4" s="27">
        <v>0.24803542629341133</v>
      </c>
      <c r="G4" s="8">
        <f t="shared" ref="G4:G14" si="0">J4*(1-F4)</f>
        <v>82.789946028862744</v>
      </c>
      <c r="H4" s="5">
        <v>168</v>
      </c>
      <c r="I4" s="9">
        <f t="shared" ref="I4:I14" si="1">E4/H4</f>
        <v>0.7600954198473282</v>
      </c>
      <c r="J4" s="28">
        <v>110.09820000000001</v>
      </c>
      <c r="K4" s="29">
        <f>D4-D3</f>
        <v>0</v>
      </c>
      <c r="L4" s="10">
        <f t="shared" ref="L4:L14" si="2">D4*J4*E4</f>
        <v>68287.072243603048</v>
      </c>
      <c r="N4" s="2"/>
      <c r="O4" s="3"/>
    </row>
    <row r="5" spans="1:15" x14ac:dyDescent="0.2">
      <c r="A5" s="5" t="s">
        <v>12</v>
      </c>
      <c r="B5" s="5">
        <v>2024</v>
      </c>
      <c r="C5" s="5">
        <v>3</v>
      </c>
      <c r="D5" s="26">
        <v>4.8571428571428568</v>
      </c>
      <c r="E5" s="25">
        <v>131.49283053435113</v>
      </c>
      <c r="F5" s="27">
        <v>0.24803542629341133</v>
      </c>
      <c r="G5" s="8">
        <f t="shared" si="0"/>
        <v>82.789946028862744</v>
      </c>
      <c r="H5" s="5">
        <v>168</v>
      </c>
      <c r="I5" s="9">
        <f t="shared" si="1"/>
        <v>0.78269541984732816</v>
      </c>
      <c r="J5" s="28">
        <v>110.09820000000001</v>
      </c>
      <c r="K5" s="29">
        <f t="shared" ref="K5:K14" si="3">D5-D4</f>
        <v>0</v>
      </c>
      <c r="L5" s="10">
        <f t="shared" si="2"/>
        <v>70317.459208723041</v>
      </c>
      <c r="N5" s="2"/>
      <c r="O5" s="3"/>
    </row>
    <row r="6" spans="1:15" x14ac:dyDescent="0.2">
      <c r="A6" s="5" t="s">
        <v>12</v>
      </c>
      <c r="B6" s="5">
        <v>2024</v>
      </c>
      <c r="C6" s="5">
        <v>4</v>
      </c>
      <c r="D6" s="26">
        <v>5.8285714285714283</v>
      </c>
      <c r="E6" s="25">
        <v>104.5606351145038</v>
      </c>
      <c r="F6" s="27">
        <v>0.24803542629341133</v>
      </c>
      <c r="G6" s="8">
        <f t="shared" si="0"/>
        <v>82.789946028862744</v>
      </c>
      <c r="H6" s="5">
        <v>176</v>
      </c>
      <c r="I6" s="9">
        <f t="shared" si="1"/>
        <v>0.59409451769604427</v>
      </c>
      <c r="J6" s="28">
        <v>110.09820000000001</v>
      </c>
      <c r="K6" s="29">
        <f t="shared" si="3"/>
        <v>0.97142857142857153</v>
      </c>
      <c r="L6" s="10">
        <f t="shared" si="2"/>
        <v>67098.151264588203</v>
      </c>
      <c r="N6" s="2"/>
      <c r="O6" s="3"/>
    </row>
    <row r="7" spans="1:15" x14ac:dyDescent="0.2">
      <c r="A7" s="5" t="s">
        <v>12</v>
      </c>
      <c r="B7" s="5">
        <v>2024</v>
      </c>
      <c r="C7" s="5">
        <v>5</v>
      </c>
      <c r="D7" s="26">
        <v>5.8285714285714283</v>
      </c>
      <c r="E7" s="25">
        <v>118.37203053435113</v>
      </c>
      <c r="F7" s="27">
        <v>0.24803542629341133</v>
      </c>
      <c r="G7" s="8">
        <f t="shared" si="0"/>
        <v>82.789946028862744</v>
      </c>
      <c r="H7" s="5">
        <v>184</v>
      </c>
      <c r="I7" s="9">
        <f t="shared" si="1"/>
        <v>0.64332625290408219</v>
      </c>
      <c r="J7" s="28">
        <v>110.09820000000001</v>
      </c>
      <c r="K7" s="29">
        <f t="shared" si="3"/>
        <v>0</v>
      </c>
      <c r="L7" s="10">
        <f t="shared" si="2"/>
        <v>75961.133954403645</v>
      </c>
      <c r="N7" s="2"/>
      <c r="O7" s="3"/>
    </row>
    <row r="8" spans="1:15" x14ac:dyDescent="0.2">
      <c r="A8" s="5" t="s">
        <v>12</v>
      </c>
      <c r="B8" s="5">
        <v>2024</v>
      </c>
      <c r="C8" s="5">
        <v>6</v>
      </c>
      <c r="D8" s="26">
        <v>5.8285714285714283</v>
      </c>
      <c r="E8" s="25">
        <v>115.61526717557253</v>
      </c>
      <c r="F8" s="27">
        <v>0.24803542629341133</v>
      </c>
      <c r="G8" s="8">
        <f t="shared" si="0"/>
        <v>82.789946028862744</v>
      </c>
      <c r="H8" s="5">
        <v>160</v>
      </c>
      <c r="I8" s="9">
        <f t="shared" si="1"/>
        <v>0.72259541984732834</v>
      </c>
      <c r="J8" s="28">
        <v>110.09820000000001</v>
      </c>
      <c r="K8" s="29">
        <f t="shared" si="3"/>
        <v>0</v>
      </c>
      <c r="L8" s="10">
        <f t="shared" si="2"/>
        <v>74192.076941260631</v>
      </c>
      <c r="N8" s="2"/>
      <c r="O8" s="3"/>
    </row>
    <row r="9" spans="1:15" x14ac:dyDescent="0.2">
      <c r="A9" s="5" t="s">
        <v>12</v>
      </c>
      <c r="B9" s="5">
        <v>2024</v>
      </c>
      <c r="C9" s="5">
        <v>7</v>
      </c>
      <c r="D9" s="26">
        <v>6.8</v>
      </c>
      <c r="E9" s="25">
        <v>101.05552889858232</v>
      </c>
      <c r="F9" s="27">
        <v>0.24803542629341133</v>
      </c>
      <c r="G9" s="8">
        <f t="shared" si="0"/>
        <v>82.789946028862744</v>
      </c>
      <c r="H9" s="5">
        <v>184</v>
      </c>
      <c r="I9" s="9">
        <f t="shared" si="1"/>
        <v>0.54921483097055612</v>
      </c>
      <c r="J9" s="28">
        <v>110.09820000000001</v>
      </c>
      <c r="K9" s="29">
        <f t="shared" si="3"/>
        <v>0.97142857142857153</v>
      </c>
      <c r="L9" s="10">
        <f t="shared" si="2"/>
        <v>75657.016456116893</v>
      </c>
      <c r="N9" s="2"/>
      <c r="O9" s="3"/>
    </row>
    <row r="10" spans="1:15" x14ac:dyDescent="0.2">
      <c r="A10" s="5" t="s">
        <v>12</v>
      </c>
      <c r="B10" s="5">
        <v>2024</v>
      </c>
      <c r="C10" s="5">
        <v>8</v>
      </c>
      <c r="D10" s="26">
        <v>6.8</v>
      </c>
      <c r="E10" s="25">
        <v>114.85679389312978</v>
      </c>
      <c r="F10" s="27">
        <v>0.24803542629341133</v>
      </c>
      <c r="G10" s="8">
        <f t="shared" si="0"/>
        <v>82.789946028862744</v>
      </c>
      <c r="H10" s="5">
        <v>176</v>
      </c>
      <c r="I10" s="9">
        <f t="shared" si="1"/>
        <v>0.65259541984732827</v>
      </c>
      <c r="J10" s="28">
        <v>110.09820000000001</v>
      </c>
      <c r="K10" s="29">
        <f t="shared" si="3"/>
        <v>0</v>
      </c>
      <c r="L10" s="10">
        <f t="shared" si="2"/>
        <v>85989.57860475115</v>
      </c>
      <c r="N10" s="2"/>
      <c r="O10" s="3"/>
    </row>
    <row r="11" spans="1:15" x14ac:dyDescent="0.2">
      <c r="A11" s="5" t="s">
        <v>12</v>
      </c>
      <c r="B11" s="5">
        <v>2024</v>
      </c>
      <c r="C11" s="5">
        <v>9</v>
      </c>
      <c r="D11" s="26">
        <v>6.8</v>
      </c>
      <c r="E11" s="25">
        <v>121.39603053435114</v>
      </c>
      <c r="F11" s="27">
        <v>0.24803542629341133</v>
      </c>
      <c r="G11" s="8">
        <f t="shared" si="0"/>
        <v>82.789946028862744</v>
      </c>
      <c r="H11" s="5">
        <v>168</v>
      </c>
      <c r="I11" s="9">
        <f t="shared" si="1"/>
        <v>0.72259541984732822</v>
      </c>
      <c r="J11" s="28">
        <v>110.09820000000001</v>
      </c>
      <c r="K11" s="29">
        <f t="shared" si="3"/>
        <v>0</v>
      </c>
      <c r="L11" s="10">
        <f t="shared" si="2"/>
        <v>90885.294253044282</v>
      </c>
      <c r="N11" s="2"/>
      <c r="O11" s="3"/>
    </row>
    <row r="12" spans="1:15" x14ac:dyDescent="0.2">
      <c r="A12" s="5" t="s">
        <v>12</v>
      </c>
      <c r="B12" s="5">
        <v>2024</v>
      </c>
      <c r="C12" s="5">
        <v>10</v>
      </c>
      <c r="D12" s="26">
        <v>7.7714285714285714</v>
      </c>
      <c r="E12" s="25">
        <v>116.31328244274808</v>
      </c>
      <c r="F12" s="27">
        <v>0.24803542629341133</v>
      </c>
      <c r="G12" s="8">
        <f t="shared" si="0"/>
        <v>82.789946028862744</v>
      </c>
      <c r="H12" s="5">
        <v>184</v>
      </c>
      <c r="I12" s="9">
        <f t="shared" si="1"/>
        <v>0.63213740458015255</v>
      </c>
      <c r="J12" s="28">
        <v>110.09820000000001</v>
      </c>
      <c r="K12" s="29">
        <f t="shared" si="3"/>
        <v>0.97142857142857153</v>
      </c>
      <c r="L12" s="10">
        <f t="shared" si="2"/>
        <v>99520.005285325184</v>
      </c>
      <c r="N12" s="2"/>
      <c r="O12" s="3"/>
    </row>
    <row r="13" spans="1:15" x14ac:dyDescent="0.2">
      <c r="A13" s="5" t="s">
        <v>12</v>
      </c>
      <c r="B13" s="5">
        <v>2024</v>
      </c>
      <c r="C13" s="5">
        <v>11</v>
      </c>
      <c r="D13" s="26">
        <v>7.7714285714285714</v>
      </c>
      <c r="E13" s="25">
        <v>129.79603053435113</v>
      </c>
      <c r="F13" s="27">
        <v>0.24803542629341133</v>
      </c>
      <c r="G13" s="8">
        <f t="shared" si="0"/>
        <v>82.789946028862744</v>
      </c>
      <c r="H13" s="5">
        <v>168</v>
      </c>
      <c r="I13" s="9">
        <f t="shared" si="1"/>
        <v>0.77259541984732816</v>
      </c>
      <c r="J13" s="28">
        <v>110.09820000000001</v>
      </c>
      <c r="K13" s="29">
        <f t="shared" si="3"/>
        <v>0</v>
      </c>
      <c r="L13" s="10">
        <f t="shared" si="2"/>
        <v>111056.11821376489</v>
      </c>
      <c r="N13" s="2"/>
      <c r="O13" s="3"/>
    </row>
    <row r="14" spans="1:15" x14ac:dyDescent="0.2">
      <c r="A14" s="5" t="s">
        <v>12</v>
      </c>
      <c r="B14" s="5">
        <v>2024</v>
      </c>
      <c r="C14" s="5">
        <v>12</v>
      </c>
      <c r="D14" s="26">
        <v>7.7714285714285714</v>
      </c>
      <c r="E14" s="25">
        <v>107.61526717557251</v>
      </c>
      <c r="F14" s="27">
        <v>0.24803542629341133</v>
      </c>
      <c r="G14" s="8">
        <f t="shared" si="0"/>
        <v>82.789946028862744</v>
      </c>
      <c r="H14" s="5">
        <v>176</v>
      </c>
      <c r="I14" s="9">
        <f t="shared" si="1"/>
        <v>0.61145038167938925</v>
      </c>
      <c r="J14" s="28">
        <v>110.09820000000001</v>
      </c>
      <c r="K14" s="29">
        <f t="shared" si="3"/>
        <v>0</v>
      </c>
      <c r="L14" s="10">
        <f t="shared" si="2"/>
        <v>92077.80687787132</v>
      </c>
      <c r="N14" s="2"/>
      <c r="O14" s="3"/>
    </row>
    <row r="15" spans="1:15" s="21" customFormat="1" x14ac:dyDescent="0.2">
      <c r="A15" s="18"/>
      <c r="B15" s="18"/>
      <c r="C15" s="18"/>
      <c r="D15" s="15" t="s">
        <v>13</v>
      </c>
      <c r="E15" s="33">
        <f>SUM(E3:E14)</f>
        <v>1422.9865212649943</v>
      </c>
      <c r="F15" s="19">
        <f>AVERAGE(F3:F14)</f>
        <v>0.24803542629341135</v>
      </c>
      <c r="G15" s="20">
        <f>AVERAGE(G3:G14)</f>
        <v>82.78994602886273</v>
      </c>
      <c r="H15" s="4">
        <f>SUM(H3:H14)</f>
        <v>2096</v>
      </c>
      <c r="I15" s="19">
        <f t="shared" ref="I15" si="4">E15/H15</f>
        <v>0.67890578304627591</v>
      </c>
      <c r="J15" s="20">
        <f>AVERAGE(J3:J14)</f>
        <v>110.09819999999998</v>
      </c>
      <c r="K15" s="33">
        <f>SUM(K3:K14)</f>
        <v>2.871428571428571</v>
      </c>
      <c r="L15" s="20">
        <f>SUM(L3:L14)</f>
        <v>982815.84647370316</v>
      </c>
      <c r="N15" s="30"/>
      <c r="O15" s="31"/>
    </row>
    <row r="17" spans="10:10" x14ac:dyDescent="0.2">
      <c r="J17" s="32"/>
    </row>
  </sheetData>
  <conditionalFormatting sqref="H3:H14">
    <cfRule type="top10" dxfId="0" priority="1" percent="1" rank="10"/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E6A6-1A80-FB43-B127-1576A43DB23A}">
  <dimension ref="A1:O15"/>
  <sheetViews>
    <sheetView zoomScale="200" zoomScaleNormal="200" workbookViewId="0">
      <selection activeCell="D25" sqref="D25"/>
    </sheetView>
  </sheetViews>
  <sheetFormatPr baseColWidth="10" defaultColWidth="8.83203125" defaultRowHeight="15" x14ac:dyDescent="0.2"/>
  <cols>
    <col min="1" max="1" width="11.1640625" customWidth="1"/>
    <col min="2" max="2" width="11.33203125" customWidth="1"/>
    <col min="3" max="3" width="12.5" bestFit="1" customWidth="1"/>
    <col min="4" max="4" width="14.83203125" bestFit="1" customWidth="1"/>
    <col min="5" max="5" width="11.5" bestFit="1" customWidth="1"/>
    <col min="6" max="6" width="7.33203125" bestFit="1" customWidth="1"/>
    <col min="7" max="7" width="8.83203125" bestFit="1" customWidth="1"/>
    <col min="8" max="8" width="14.5" bestFit="1" customWidth="1"/>
    <col min="9" max="9" width="13.5" bestFit="1" customWidth="1"/>
    <col min="10" max="10" width="9.5" bestFit="1" customWidth="1"/>
    <col min="11" max="11" width="9.6640625" bestFit="1" customWidth="1"/>
    <col min="12" max="12" width="15.83203125" bestFit="1" customWidth="1"/>
  </cols>
  <sheetData>
    <row r="1" spans="1:15" x14ac:dyDescent="0.2">
      <c r="B1" s="16" t="s">
        <v>11</v>
      </c>
      <c r="C1" s="16"/>
      <c r="D1" s="17">
        <v>18.600000000000001</v>
      </c>
      <c r="E1" s="1"/>
      <c r="F1" s="1"/>
      <c r="G1" s="1"/>
      <c r="H1" s="1"/>
      <c r="I1" s="1"/>
      <c r="J1" s="1"/>
      <c r="K1" s="1"/>
      <c r="L1" s="1"/>
    </row>
    <row r="2" spans="1:15" x14ac:dyDescent="0.2">
      <c r="A2" s="4"/>
      <c r="B2" s="4" t="s">
        <v>5</v>
      </c>
      <c r="C2" s="4" t="s">
        <v>4</v>
      </c>
      <c r="D2" s="4" t="s">
        <v>3</v>
      </c>
      <c r="E2" s="4" t="s">
        <v>6</v>
      </c>
      <c r="F2" s="4" t="s">
        <v>7</v>
      </c>
      <c r="G2" s="4" t="s">
        <v>0</v>
      </c>
      <c r="H2" s="4" t="s">
        <v>9</v>
      </c>
      <c r="I2" s="4" t="s">
        <v>1</v>
      </c>
      <c r="J2" s="4" t="s">
        <v>2</v>
      </c>
      <c r="K2" s="4" t="s">
        <v>10</v>
      </c>
      <c r="L2" s="4" t="s">
        <v>8</v>
      </c>
    </row>
    <row r="3" spans="1:15" x14ac:dyDescent="0.2">
      <c r="A3" s="5" t="s">
        <v>12</v>
      </c>
      <c r="B3" s="5">
        <v>2024</v>
      </c>
      <c r="C3" s="5">
        <v>1</v>
      </c>
      <c r="D3" s="6">
        <v>18.600000000000001</v>
      </c>
      <c r="E3" s="6">
        <v>124</v>
      </c>
      <c r="F3" s="7">
        <v>0.37319999999999998</v>
      </c>
      <c r="G3" s="8">
        <v>48.95</v>
      </c>
      <c r="H3" s="5">
        <v>184</v>
      </c>
      <c r="I3" s="9">
        <f>E3/H3</f>
        <v>0.67391304347826086</v>
      </c>
      <c r="J3" s="10">
        <f t="shared" ref="J3:J14" si="0">G3/(1-F3)</f>
        <v>78.095086151882583</v>
      </c>
      <c r="K3" s="5">
        <f>D3-D1</f>
        <v>0</v>
      </c>
      <c r="L3" s="10">
        <f>D3*J3*E3</f>
        <v>180118.50670070201</v>
      </c>
      <c r="N3" s="2"/>
      <c r="O3" s="3"/>
    </row>
    <row r="4" spans="1:15" x14ac:dyDescent="0.2">
      <c r="A4" s="5" t="s">
        <v>12</v>
      </c>
      <c r="B4" s="5">
        <v>2024</v>
      </c>
      <c r="C4" s="5">
        <v>2</v>
      </c>
      <c r="D4" s="6">
        <v>19.600000000000001</v>
      </c>
      <c r="E4" s="6">
        <v>116</v>
      </c>
      <c r="F4" s="7">
        <v>0.37319999999999998</v>
      </c>
      <c r="G4" s="8">
        <v>48.95</v>
      </c>
      <c r="H4" s="5">
        <v>168</v>
      </c>
      <c r="I4" s="9">
        <f t="shared" ref="I4:I14" si="1">E4/H4</f>
        <v>0.69047619047619047</v>
      </c>
      <c r="J4" s="10">
        <f t="shared" si="0"/>
        <v>78.095086151882583</v>
      </c>
      <c r="K4" s="5">
        <f>D4-D3</f>
        <v>1</v>
      </c>
      <c r="L4" s="10">
        <f t="shared" ref="L4:L14" si="2">D4*J4*E4</f>
        <v>177556.98787492025</v>
      </c>
      <c r="N4" s="2"/>
      <c r="O4" s="3"/>
    </row>
    <row r="5" spans="1:15" x14ac:dyDescent="0.2">
      <c r="A5" s="5" t="s">
        <v>12</v>
      </c>
      <c r="B5" s="5">
        <v>2024</v>
      </c>
      <c r="C5" s="5">
        <v>3</v>
      </c>
      <c r="D5" s="6">
        <v>19.600000000000001</v>
      </c>
      <c r="E5" s="6">
        <v>118</v>
      </c>
      <c r="F5" s="7">
        <v>0.37319999999999998</v>
      </c>
      <c r="G5" s="8">
        <v>48.95</v>
      </c>
      <c r="H5" s="5">
        <v>168</v>
      </c>
      <c r="I5" s="9">
        <f t="shared" si="1"/>
        <v>0.70238095238095233</v>
      </c>
      <c r="J5" s="10">
        <f t="shared" si="0"/>
        <v>78.095086151882583</v>
      </c>
      <c r="K5" s="5">
        <f t="shared" ref="K5:K14" si="3">D5-D4</f>
        <v>0</v>
      </c>
      <c r="L5" s="10">
        <f t="shared" si="2"/>
        <v>180618.31525207404</v>
      </c>
      <c r="N5" s="2"/>
      <c r="O5" s="3"/>
    </row>
    <row r="6" spans="1:15" x14ac:dyDescent="0.2">
      <c r="A6" s="5" t="s">
        <v>12</v>
      </c>
      <c r="B6" s="5">
        <v>2024</v>
      </c>
      <c r="C6" s="5">
        <v>4</v>
      </c>
      <c r="D6" s="6">
        <v>20.6</v>
      </c>
      <c r="E6" s="6">
        <v>114</v>
      </c>
      <c r="F6" s="7">
        <v>0.37319999999999998</v>
      </c>
      <c r="G6" s="8">
        <v>48.95</v>
      </c>
      <c r="H6" s="5">
        <v>176</v>
      </c>
      <c r="I6" s="9">
        <f t="shared" si="1"/>
        <v>0.64772727272727271</v>
      </c>
      <c r="J6" s="10">
        <f t="shared" si="0"/>
        <v>78.095086151882583</v>
      </c>
      <c r="K6" s="5">
        <f t="shared" si="3"/>
        <v>1</v>
      </c>
      <c r="L6" s="10">
        <f t="shared" si="2"/>
        <v>183398.50031908107</v>
      </c>
      <c r="N6" s="2"/>
      <c r="O6" s="3"/>
    </row>
    <row r="7" spans="1:15" x14ac:dyDescent="0.2">
      <c r="A7" s="5" t="s">
        <v>12</v>
      </c>
      <c r="B7" s="5">
        <v>2024</v>
      </c>
      <c r="C7" s="5">
        <v>5</v>
      </c>
      <c r="D7" s="6">
        <v>20.6</v>
      </c>
      <c r="E7" s="6">
        <v>108</v>
      </c>
      <c r="F7" s="7">
        <v>0.37319999999999998</v>
      </c>
      <c r="G7" s="8">
        <v>48.95</v>
      </c>
      <c r="H7" s="5">
        <v>184</v>
      </c>
      <c r="I7" s="9">
        <f t="shared" si="1"/>
        <v>0.58695652173913049</v>
      </c>
      <c r="J7" s="10">
        <f t="shared" si="0"/>
        <v>78.095086151882583</v>
      </c>
      <c r="K7" s="5">
        <f t="shared" si="3"/>
        <v>0</v>
      </c>
      <c r="L7" s="10">
        <f t="shared" si="2"/>
        <v>173745.94767070838</v>
      </c>
      <c r="N7" s="2"/>
      <c r="O7" s="3"/>
    </row>
    <row r="8" spans="1:15" x14ac:dyDescent="0.2">
      <c r="A8" s="5" t="s">
        <v>12</v>
      </c>
      <c r="B8" s="5">
        <v>2024</v>
      </c>
      <c r="C8" s="5">
        <v>6</v>
      </c>
      <c r="D8" s="6">
        <v>21.6</v>
      </c>
      <c r="E8" s="6">
        <v>107</v>
      </c>
      <c r="F8" s="7">
        <v>0.37319999999999998</v>
      </c>
      <c r="G8" s="8">
        <v>48.95</v>
      </c>
      <c r="H8" s="5">
        <v>160</v>
      </c>
      <c r="I8" s="9">
        <f t="shared" si="1"/>
        <v>0.66874999999999996</v>
      </c>
      <c r="J8" s="10">
        <f t="shared" si="0"/>
        <v>78.095086151882583</v>
      </c>
      <c r="K8" s="5">
        <f t="shared" si="3"/>
        <v>1</v>
      </c>
      <c r="L8" s="10">
        <f t="shared" si="2"/>
        <v>180493.36311423103</v>
      </c>
      <c r="N8" s="2"/>
      <c r="O8" s="3"/>
    </row>
    <row r="9" spans="1:15" x14ac:dyDescent="0.2">
      <c r="A9" s="5" t="s">
        <v>12</v>
      </c>
      <c r="B9" s="5">
        <v>2024</v>
      </c>
      <c r="C9" s="5">
        <v>7</v>
      </c>
      <c r="D9" s="6">
        <v>21.6</v>
      </c>
      <c r="E9" s="6">
        <v>125</v>
      </c>
      <c r="F9" s="7">
        <v>0.37319999999999998</v>
      </c>
      <c r="G9" s="8">
        <v>48.95</v>
      </c>
      <c r="H9" s="5">
        <v>184</v>
      </c>
      <c r="I9" s="9">
        <f t="shared" si="1"/>
        <v>0.67934782608695654</v>
      </c>
      <c r="J9" s="10">
        <f t="shared" si="0"/>
        <v>78.095086151882583</v>
      </c>
      <c r="K9" s="5">
        <f t="shared" si="3"/>
        <v>0</v>
      </c>
      <c r="L9" s="10">
        <f t="shared" si="2"/>
        <v>210856.73261008298</v>
      </c>
      <c r="N9" s="2"/>
      <c r="O9" s="3"/>
    </row>
    <row r="10" spans="1:15" x14ac:dyDescent="0.2">
      <c r="A10" s="5" t="s">
        <v>12</v>
      </c>
      <c r="B10" s="5">
        <v>2024</v>
      </c>
      <c r="C10" s="5">
        <v>8</v>
      </c>
      <c r="D10" s="6">
        <v>21.6</v>
      </c>
      <c r="E10" s="6">
        <v>101</v>
      </c>
      <c r="F10" s="7">
        <v>0.37319999999999998</v>
      </c>
      <c r="G10" s="8">
        <v>48.95</v>
      </c>
      <c r="H10" s="5">
        <v>176</v>
      </c>
      <c r="I10" s="9">
        <f t="shared" si="1"/>
        <v>0.57386363636363635</v>
      </c>
      <c r="J10" s="10">
        <f t="shared" si="0"/>
        <v>78.095086151882583</v>
      </c>
      <c r="K10" s="5">
        <f t="shared" si="3"/>
        <v>0</v>
      </c>
      <c r="L10" s="10">
        <f t="shared" si="2"/>
        <v>170372.23994894704</v>
      </c>
      <c r="N10" s="2"/>
      <c r="O10" s="3"/>
    </row>
    <row r="11" spans="1:15" x14ac:dyDescent="0.2">
      <c r="A11" s="5" t="s">
        <v>12</v>
      </c>
      <c r="B11" s="5">
        <v>2024</v>
      </c>
      <c r="C11" s="5">
        <v>9</v>
      </c>
      <c r="D11" s="6">
        <v>21.6</v>
      </c>
      <c r="E11" s="6">
        <v>113</v>
      </c>
      <c r="F11" s="7">
        <v>0.37319999999999998</v>
      </c>
      <c r="G11" s="8">
        <v>48.95</v>
      </c>
      <c r="H11" s="5">
        <v>168</v>
      </c>
      <c r="I11" s="9">
        <f t="shared" si="1"/>
        <v>0.67261904761904767</v>
      </c>
      <c r="J11" s="10">
        <f t="shared" si="0"/>
        <v>78.095086151882583</v>
      </c>
      <c r="K11" s="5">
        <f t="shared" si="3"/>
        <v>0</v>
      </c>
      <c r="L11" s="10">
        <f t="shared" si="2"/>
        <v>190614.48627951503</v>
      </c>
      <c r="N11" s="2"/>
      <c r="O11" s="3"/>
    </row>
    <row r="12" spans="1:15" x14ac:dyDescent="0.2">
      <c r="A12" s="5" t="s">
        <v>12</v>
      </c>
      <c r="B12" s="5">
        <v>2024</v>
      </c>
      <c r="C12" s="5">
        <v>10</v>
      </c>
      <c r="D12" s="6">
        <v>22.6</v>
      </c>
      <c r="E12" s="6">
        <v>125</v>
      </c>
      <c r="F12" s="7">
        <v>0.37319999999999998</v>
      </c>
      <c r="G12" s="8">
        <v>48.95</v>
      </c>
      <c r="H12" s="5">
        <v>184</v>
      </c>
      <c r="I12" s="9">
        <f t="shared" si="1"/>
        <v>0.67934782608695654</v>
      </c>
      <c r="J12" s="10">
        <f t="shared" si="0"/>
        <v>78.095086151882583</v>
      </c>
      <c r="K12" s="5">
        <f t="shared" si="3"/>
        <v>1</v>
      </c>
      <c r="L12" s="10">
        <f t="shared" si="2"/>
        <v>220618.61837906833</v>
      </c>
      <c r="N12" s="2"/>
      <c r="O12" s="3"/>
    </row>
    <row r="13" spans="1:15" x14ac:dyDescent="0.2">
      <c r="A13" s="5" t="s">
        <v>12</v>
      </c>
      <c r="B13" s="5">
        <v>2024</v>
      </c>
      <c r="C13" s="5">
        <v>11</v>
      </c>
      <c r="D13" s="6">
        <v>23.6</v>
      </c>
      <c r="E13" s="6">
        <v>112</v>
      </c>
      <c r="F13" s="7">
        <v>0.37319999999999998</v>
      </c>
      <c r="G13" s="8">
        <v>48.95</v>
      </c>
      <c r="H13" s="5">
        <v>168</v>
      </c>
      <c r="I13" s="9">
        <f t="shared" si="1"/>
        <v>0.66666666666666663</v>
      </c>
      <c r="J13" s="10">
        <f t="shared" si="0"/>
        <v>78.095086151882583</v>
      </c>
      <c r="K13" s="5">
        <f t="shared" si="3"/>
        <v>1</v>
      </c>
      <c r="L13" s="10">
        <f t="shared" si="2"/>
        <v>206420.93171665605</v>
      </c>
      <c r="N13" s="2"/>
      <c r="O13" s="3"/>
    </row>
    <row r="14" spans="1:15" x14ac:dyDescent="0.2">
      <c r="A14" s="5" t="s">
        <v>12</v>
      </c>
      <c r="B14" s="5">
        <v>2024</v>
      </c>
      <c r="C14" s="5">
        <v>12</v>
      </c>
      <c r="D14" s="6">
        <v>23.6</v>
      </c>
      <c r="E14" s="6">
        <v>111</v>
      </c>
      <c r="F14" s="7">
        <v>0.37319999999999998</v>
      </c>
      <c r="G14" s="8">
        <v>48.95</v>
      </c>
      <c r="H14" s="5">
        <v>176</v>
      </c>
      <c r="I14" s="9">
        <f t="shared" si="1"/>
        <v>0.63068181818181823</v>
      </c>
      <c r="J14" s="10">
        <f t="shared" si="0"/>
        <v>78.095086151882583</v>
      </c>
      <c r="K14" s="5">
        <f t="shared" si="3"/>
        <v>0</v>
      </c>
      <c r="L14" s="10">
        <f t="shared" si="2"/>
        <v>204577.88768347164</v>
      </c>
      <c r="N14" s="2"/>
      <c r="O14" s="3"/>
    </row>
    <row r="15" spans="1:15" s="21" customFormat="1" x14ac:dyDescent="0.2">
      <c r="A15" s="18"/>
      <c r="B15" s="18"/>
      <c r="C15" s="18"/>
      <c r="D15" s="15" t="s">
        <v>13</v>
      </c>
      <c r="E15" s="4">
        <f>SUM(E3:E14)</f>
        <v>1374</v>
      </c>
      <c r="F15" s="19">
        <f>AVERAGE(F3:F14)</f>
        <v>0.37319999999999992</v>
      </c>
      <c r="G15" s="20">
        <f>AVERAGE(G3:G14)</f>
        <v>48.949999999999996</v>
      </c>
      <c r="H15" s="4">
        <f>SUM(H3:H14)</f>
        <v>2096</v>
      </c>
      <c r="I15" s="19">
        <f t="shared" ref="I15" si="4">E15/H15</f>
        <v>0.65553435114503822</v>
      </c>
      <c r="J15" s="20">
        <f>AVERAGE(J3:J14)</f>
        <v>78.095086151882583</v>
      </c>
      <c r="K15" s="4">
        <f>SUM(K3:K14)</f>
        <v>5</v>
      </c>
      <c r="L15" s="20">
        <f>SUM(L3:L14)</f>
        <v>2279392.517549458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3E5AD-4B2D-E549-95C4-32399AFBE7A7}">
  <dimension ref="A1:O30"/>
  <sheetViews>
    <sheetView zoomScale="136" zoomScaleNormal="136" workbookViewId="0">
      <selection activeCell="A16" sqref="A16:XFD30"/>
    </sheetView>
  </sheetViews>
  <sheetFormatPr baseColWidth="10" defaultColWidth="8.83203125" defaultRowHeight="15" x14ac:dyDescent="0.2"/>
  <cols>
    <col min="1" max="1" width="11.1640625" customWidth="1"/>
    <col min="2" max="2" width="11.33203125" customWidth="1"/>
    <col min="3" max="3" width="12.5" bestFit="1" customWidth="1"/>
    <col min="4" max="4" width="14.83203125" bestFit="1" customWidth="1"/>
    <col min="5" max="5" width="11.5" bestFit="1" customWidth="1"/>
    <col min="6" max="6" width="7.33203125" bestFit="1" customWidth="1"/>
    <col min="7" max="7" width="8.83203125" bestFit="1" customWidth="1"/>
    <col min="8" max="8" width="14.5" bestFit="1" customWidth="1"/>
    <col min="9" max="9" width="13.5" bestFit="1" customWidth="1"/>
    <col min="10" max="10" width="9.5" bestFit="1" customWidth="1"/>
    <col min="11" max="11" width="9.6640625" bestFit="1" customWidth="1"/>
    <col min="12" max="12" width="15.83203125" bestFit="1" customWidth="1"/>
  </cols>
  <sheetData>
    <row r="1" spans="1:15" x14ac:dyDescent="0.2">
      <c r="B1" s="16" t="s">
        <v>11</v>
      </c>
      <c r="C1" s="16"/>
      <c r="D1" s="17">
        <v>34</v>
      </c>
      <c r="E1" s="1"/>
      <c r="F1" s="1"/>
      <c r="G1" s="1"/>
      <c r="H1" s="1"/>
      <c r="I1" s="1"/>
      <c r="J1" s="1"/>
      <c r="K1" s="1"/>
      <c r="L1" s="1"/>
    </row>
    <row r="2" spans="1:15" x14ac:dyDescent="0.2">
      <c r="A2" s="4"/>
      <c r="B2" s="4" t="s">
        <v>5</v>
      </c>
      <c r="C2" s="4" t="s">
        <v>4</v>
      </c>
      <c r="D2" s="4" t="s">
        <v>3</v>
      </c>
      <c r="E2" s="4" t="s">
        <v>6</v>
      </c>
      <c r="F2" s="4" t="s">
        <v>7</v>
      </c>
      <c r="G2" s="4" t="s">
        <v>0</v>
      </c>
      <c r="H2" s="4" t="s">
        <v>9</v>
      </c>
      <c r="I2" s="4" t="s">
        <v>1</v>
      </c>
      <c r="J2" s="4" t="s">
        <v>2</v>
      </c>
      <c r="K2" s="4" t="s">
        <v>10</v>
      </c>
      <c r="L2" s="4" t="s">
        <v>8</v>
      </c>
    </row>
    <row r="3" spans="1:15" x14ac:dyDescent="0.2">
      <c r="A3" s="5" t="s">
        <v>12</v>
      </c>
      <c r="B3" s="5">
        <v>2024</v>
      </c>
      <c r="C3" s="5">
        <v>1</v>
      </c>
      <c r="D3" s="6">
        <v>10</v>
      </c>
      <c r="E3" s="22">
        <v>140</v>
      </c>
      <c r="F3" s="23">
        <v>0.25968000000000002</v>
      </c>
      <c r="G3" s="8">
        <v>76.89</v>
      </c>
      <c r="H3" s="5">
        <v>184</v>
      </c>
      <c r="I3" s="9">
        <f>E3/H3</f>
        <v>0.76086956521739135</v>
      </c>
      <c r="J3" s="10">
        <f t="shared" ref="J3:J14" si="0">G3/(1-F3)</f>
        <v>103.86049275988762</v>
      </c>
      <c r="K3" s="5">
        <f>D3-D1</f>
        <v>-24</v>
      </c>
      <c r="L3" s="10">
        <f>D3*J3*E3</f>
        <v>145404.68986384268</v>
      </c>
      <c r="N3" s="2"/>
      <c r="O3" s="3"/>
    </row>
    <row r="4" spans="1:15" x14ac:dyDescent="0.2">
      <c r="A4" s="5" t="s">
        <v>12</v>
      </c>
      <c r="B4" s="5">
        <v>2024</v>
      </c>
      <c r="C4" s="5">
        <v>2</v>
      </c>
      <c r="D4" s="6">
        <v>11</v>
      </c>
      <c r="E4" s="22">
        <v>125.3</v>
      </c>
      <c r="F4" s="23">
        <v>0.25968000000000002</v>
      </c>
      <c r="G4" s="8">
        <v>76.89</v>
      </c>
      <c r="H4" s="5">
        <v>168</v>
      </c>
      <c r="I4" s="9">
        <f t="shared" ref="I4:I14" si="1">E4/H4</f>
        <v>0.74583333333333335</v>
      </c>
      <c r="J4" s="10">
        <f t="shared" si="0"/>
        <v>103.86049275988762</v>
      </c>
      <c r="K4" s="5">
        <f>D4-D3</f>
        <v>1</v>
      </c>
      <c r="L4" s="10">
        <f t="shared" ref="L4:L14" si="2">D4*J4*E4</f>
        <v>143150.91717095309</v>
      </c>
      <c r="N4" s="2"/>
      <c r="O4" s="3"/>
    </row>
    <row r="5" spans="1:15" x14ac:dyDescent="0.2">
      <c r="A5" s="5" t="s">
        <v>12</v>
      </c>
      <c r="B5" s="5">
        <v>2024</v>
      </c>
      <c r="C5" s="5">
        <v>3</v>
      </c>
      <c r="D5" s="6">
        <v>12</v>
      </c>
      <c r="E5" s="22">
        <v>134.4</v>
      </c>
      <c r="F5" s="23">
        <v>0.25968000000000002</v>
      </c>
      <c r="G5" s="8">
        <v>76.89</v>
      </c>
      <c r="H5" s="5">
        <v>168</v>
      </c>
      <c r="I5" s="9">
        <f t="shared" si="1"/>
        <v>0.8</v>
      </c>
      <c r="J5" s="10">
        <f t="shared" si="0"/>
        <v>103.86049275988762</v>
      </c>
      <c r="K5" s="5">
        <f t="shared" ref="K5:K14" si="3">D5-D4</f>
        <v>1</v>
      </c>
      <c r="L5" s="10">
        <f t="shared" si="2"/>
        <v>167506.20272314677</v>
      </c>
      <c r="N5" s="2"/>
      <c r="O5" s="3"/>
    </row>
    <row r="6" spans="1:15" x14ac:dyDescent="0.2">
      <c r="A6" s="5" t="s">
        <v>12</v>
      </c>
      <c r="B6" s="5">
        <v>2024</v>
      </c>
      <c r="C6" s="5">
        <v>4</v>
      </c>
      <c r="D6" s="6">
        <v>13</v>
      </c>
      <c r="E6" s="22">
        <v>114.8</v>
      </c>
      <c r="F6" s="23">
        <v>0.25968000000000002</v>
      </c>
      <c r="G6" s="8">
        <v>76.89</v>
      </c>
      <c r="H6" s="5">
        <v>176</v>
      </c>
      <c r="I6" s="9">
        <f t="shared" si="1"/>
        <v>0.65227272727272723</v>
      </c>
      <c r="J6" s="10">
        <f t="shared" si="0"/>
        <v>103.86049275988762</v>
      </c>
      <c r="K6" s="5">
        <f t="shared" si="3"/>
        <v>1</v>
      </c>
      <c r="L6" s="10">
        <f t="shared" si="2"/>
        <v>155001.39939485627</v>
      </c>
      <c r="N6" s="2"/>
      <c r="O6" s="3"/>
    </row>
    <row r="7" spans="1:15" x14ac:dyDescent="0.2">
      <c r="A7" s="5" t="s">
        <v>12</v>
      </c>
      <c r="B7" s="5">
        <v>2024</v>
      </c>
      <c r="C7" s="5">
        <v>5</v>
      </c>
      <c r="D7" s="6">
        <v>13</v>
      </c>
      <c r="E7" s="22">
        <v>128.80000000000001</v>
      </c>
      <c r="F7" s="23">
        <v>0.25968000000000002</v>
      </c>
      <c r="G7" s="8">
        <v>76.89</v>
      </c>
      <c r="H7" s="5">
        <v>184</v>
      </c>
      <c r="I7" s="9">
        <f t="shared" si="1"/>
        <v>0.70000000000000007</v>
      </c>
      <c r="J7" s="10">
        <f t="shared" si="0"/>
        <v>103.86049275988762</v>
      </c>
      <c r="K7" s="5">
        <f t="shared" si="3"/>
        <v>0</v>
      </c>
      <c r="L7" s="10">
        <f t="shared" si="2"/>
        <v>173904.00907715585</v>
      </c>
      <c r="N7" s="2"/>
      <c r="O7" s="3"/>
    </row>
    <row r="8" spans="1:15" x14ac:dyDescent="0.2">
      <c r="A8" s="5" t="s">
        <v>12</v>
      </c>
      <c r="B8" s="5">
        <v>2024</v>
      </c>
      <c r="C8" s="5">
        <v>6</v>
      </c>
      <c r="D8" s="6">
        <v>12</v>
      </c>
      <c r="E8" s="22">
        <v>120.3</v>
      </c>
      <c r="F8" s="23">
        <v>0.25968000000000002</v>
      </c>
      <c r="G8" s="8">
        <v>76.89</v>
      </c>
      <c r="H8" s="5">
        <v>160</v>
      </c>
      <c r="I8" s="9">
        <f t="shared" si="1"/>
        <v>0.75187499999999996</v>
      </c>
      <c r="J8" s="10">
        <f t="shared" si="0"/>
        <v>103.86049275988762</v>
      </c>
      <c r="K8" s="5">
        <f t="shared" si="3"/>
        <v>-1</v>
      </c>
      <c r="L8" s="10">
        <f t="shared" si="2"/>
        <v>149933.00734817376</v>
      </c>
      <c r="N8" s="2"/>
      <c r="O8" s="3"/>
    </row>
    <row r="9" spans="1:15" x14ac:dyDescent="0.2">
      <c r="A9" s="5" t="s">
        <v>12</v>
      </c>
      <c r="B9" s="5">
        <v>2024</v>
      </c>
      <c r="C9" s="5">
        <v>7</v>
      </c>
      <c r="D9" s="6">
        <v>12</v>
      </c>
      <c r="E9" s="22">
        <v>127.7</v>
      </c>
      <c r="F9" s="23">
        <v>0.25968000000000002</v>
      </c>
      <c r="G9" s="8">
        <v>76.89</v>
      </c>
      <c r="H9" s="5">
        <v>184</v>
      </c>
      <c r="I9" s="9">
        <f t="shared" si="1"/>
        <v>0.69402173913043474</v>
      </c>
      <c r="J9" s="10">
        <f t="shared" si="0"/>
        <v>103.86049275988762</v>
      </c>
      <c r="K9" s="5">
        <f t="shared" si="3"/>
        <v>0</v>
      </c>
      <c r="L9" s="10">
        <f t="shared" si="2"/>
        <v>159155.81910525178</v>
      </c>
      <c r="N9" s="2"/>
      <c r="O9" s="3"/>
    </row>
    <row r="10" spans="1:15" x14ac:dyDescent="0.2">
      <c r="A10" s="5" t="s">
        <v>12</v>
      </c>
      <c r="B10" s="5">
        <v>2024</v>
      </c>
      <c r="C10" s="5">
        <v>8</v>
      </c>
      <c r="D10" s="6">
        <v>12</v>
      </c>
      <c r="E10" s="22">
        <v>102.8</v>
      </c>
      <c r="F10" s="23">
        <v>0.25968000000000002</v>
      </c>
      <c r="G10" s="8">
        <v>76.89</v>
      </c>
      <c r="H10" s="5">
        <v>176</v>
      </c>
      <c r="I10" s="9">
        <f t="shared" si="1"/>
        <v>0.58409090909090911</v>
      </c>
      <c r="J10" s="10">
        <f t="shared" si="0"/>
        <v>103.86049275988762</v>
      </c>
      <c r="K10" s="5">
        <f t="shared" si="3"/>
        <v>0</v>
      </c>
      <c r="L10" s="10">
        <f t="shared" si="2"/>
        <v>128122.30386859736</v>
      </c>
      <c r="N10" s="2"/>
      <c r="O10" s="3"/>
    </row>
    <row r="11" spans="1:15" x14ac:dyDescent="0.2">
      <c r="A11" s="5" t="s">
        <v>12</v>
      </c>
      <c r="B11" s="5">
        <v>2024</v>
      </c>
      <c r="C11" s="5">
        <v>9</v>
      </c>
      <c r="D11" s="6">
        <v>13</v>
      </c>
      <c r="E11" s="22">
        <v>133.69999999999999</v>
      </c>
      <c r="F11" s="23">
        <v>0.25968000000000002</v>
      </c>
      <c r="G11" s="8">
        <v>76.89</v>
      </c>
      <c r="H11" s="5">
        <v>168</v>
      </c>
      <c r="I11" s="9">
        <f t="shared" si="1"/>
        <v>0.79583333333333328</v>
      </c>
      <c r="J11" s="10">
        <f t="shared" si="0"/>
        <v>103.86049275988762</v>
      </c>
      <c r="K11" s="5">
        <f t="shared" si="3"/>
        <v>1</v>
      </c>
      <c r="L11" s="10">
        <f t="shared" si="2"/>
        <v>180519.92246596067</v>
      </c>
      <c r="N11" s="2"/>
      <c r="O11" s="3"/>
    </row>
    <row r="12" spans="1:15" x14ac:dyDescent="0.2">
      <c r="A12" s="5" t="s">
        <v>12</v>
      </c>
      <c r="B12" s="5">
        <v>2024</v>
      </c>
      <c r="C12" s="5">
        <v>10</v>
      </c>
      <c r="D12" s="6">
        <v>14</v>
      </c>
      <c r="E12" s="22">
        <v>136</v>
      </c>
      <c r="F12" s="23">
        <v>0.25968000000000002</v>
      </c>
      <c r="G12" s="8">
        <v>76.89</v>
      </c>
      <c r="H12" s="5">
        <v>184</v>
      </c>
      <c r="I12" s="9">
        <f t="shared" si="1"/>
        <v>0.73913043478260865</v>
      </c>
      <c r="J12" s="10">
        <f t="shared" si="0"/>
        <v>103.86049275988762</v>
      </c>
      <c r="K12" s="5">
        <f t="shared" si="3"/>
        <v>1</v>
      </c>
      <c r="L12" s="10">
        <f t="shared" si="2"/>
        <v>197750.37821482602</v>
      </c>
      <c r="N12" s="2"/>
      <c r="O12" s="3"/>
    </row>
    <row r="13" spans="1:15" x14ac:dyDescent="0.2">
      <c r="A13" s="5" t="s">
        <v>12</v>
      </c>
      <c r="B13" s="5">
        <v>2024</v>
      </c>
      <c r="C13" s="5">
        <v>11</v>
      </c>
      <c r="D13" s="6">
        <v>14</v>
      </c>
      <c r="E13" s="22">
        <v>131.4</v>
      </c>
      <c r="F13" s="23">
        <v>0.25968000000000002</v>
      </c>
      <c r="G13" s="8">
        <v>76.89</v>
      </c>
      <c r="H13" s="5">
        <v>168</v>
      </c>
      <c r="I13" s="9">
        <f t="shared" si="1"/>
        <v>0.78214285714285714</v>
      </c>
      <c r="J13" s="10">
        <f t="shared" si="0"/>
        <v>103.86049275988762</v>
      </c>
      <c r="K13" s="5">
        <f t="shared" si="3"/>
        <v>0</v>
      </c>
      <c r="L13" s="10">
        <f t="shared" si="2"/>
        <v>191061.76248108927</v>
      </c>
      <c r="N13" s="2"/>
      <c r="O13" s="3"/>
    </row>
    <row r="14" spans="1:15" x14ac:dyDescent="0.2">
      <c r="A14" s="5" t="s">
        <v>12</v>
      </c>
      <c r="B14" s="5">
        <v>2024</v>
      </c>
      <c r="C14" s="5">
        <v>12</v>
      </c>
      <c r="D14" s="6">
        <v>14</v>
      </c>
      <c r="E14" s="22">
        <v>114.2</v>
      </c>
      <c r="F14" s="23">
        <v>0.25968000000000002</v>
      </c>
      <c r="G14" s="8">
        <v>76.89</v>
      </c>
      <c r="H14" s="5">
        <v>176</v>
      </c>
      <c r="I14" s="9">
        <f t="shared" si="1"/>
        <v>0.64886363636363642</v>
      </c>
      <c r="J14" s="10">
        <f t="shared" si="0"/>
        <v>103.86049275988762</v>
      </c>
      <c r="K14" s="5">
        <f t="shared" si="3"/>
        <v>0</v>
      </c>
      <c r="L14" s="10">
        <f t="shared" si="2"/>
        <v>166052.15582450834</v>
      </c>
      <c r="N14" s="2"/>
      <c r="O14" s="3"/>
    </row>
    <row r="15" spans="1:15" s="21" customFormat="1" x14ac:dyDescent="0.2">
      <c r="A15" s="18"/>
      <c r="B15" s="18"/>
      <c r="C15" s="18"/>
      <c r="D15" s="15" t="s">
        <v>13</v>
      </c>
      <c r="E15" s="4">
        <f>SUM(E3:E14)</f>
        <v>1509.4</v>
      </c>
      <c r="F15" s="19">
        <f>AVERAGE(F3:F14)</f>
        <v>0.25967999999999997</v>
      </c>
      <c r="G15" s="20">
        <f>AVERAGE(G3:G14)</f>
        <v>76.89</v>
      </c>
      <c r="H15" s="4">
        <f>SUM(H3:H14)</f>
        <v>2096</v>
      </c>
      <c r="I15" s="19">
        <f t="shared" ref="I15" si="4">E15/H15</f>
        <v>0.72013358778625958</v>
      </c>
      <c r="J15" s="20">
        <f>AVERAGE(J3:J14)</f>
        <v>103.86049275988762</v>
      </c>
      <c r="K15" s="4">
        <f>SUM(K3:K14)</f>
        <v>-20</v>
      </c>
      <c r="L15" s="20">
        <f>SUM(L3:L14)</f>
        <v>1957562.567538362</v>
      </c>
    </row>
    <row r="16" spans="1:15" x14ac:dyDescent="0.2">
      <c r="B16" s="16" t="s">
        <v>11</v>
      </c>
      <c r="C16" s="16"/>
      <c r="D16" s="17">
        <v>1</v>
      </c>
      <c r="E16" s="1"/>
      <c r="F16" s="1"/>
      <c r="G16" s="1"/>
      <c r="H16" s="1"/>
      <c r="I16" s="1"/>
      <c r="J16" s="1"/>
      <c r="K16" s="1"/>
      <c r="L16" s="1"/>
    </row>
    <row r="17" spans="1:15" x14ac:dyDescent="0.2">
      <c r="A17" s="4"/>
      <c r="B17" s="4" t="s">
        <v>5</v>
      </c>
      <c r="C17" s="4" t="s">
        <v>4</v>
      </c>
      <c r="D17" s="4" t="s">
        <v>3</v>
      </c>
      <c r="E17" s="4" t="s">
        <v>6</v>
      </c>
      <c r="F17" s="4" t="s">
        <v>7</v>
      </c>
      <c r="G17" s="4" t="s">
        <v>0</v>
      </c>
      <c r="H17" s="4" t="s">
        <v>9</v>
      </c>
      <c r="I17" s="4" t="s">
        <v>1</v>
      </c>
      <c r="J17" s="4" t="s">
        <v>2</v>
      </c>
      <c r="K17" s="4" t="s">
        <v>10</v>
      </c>
      <c r="L17" s="4" t="s">
        <v>8</v>
      </c>
    </row>
    <row r="18" spans="1:15" x14ac:dyDescent="0.2">
      <c r="A18" s="5" t="s">
        <v>14</v>
      </c>
      <c r="B18" s="5">
        <v>2024</v>
      </c>
      <c r="C18" s="5">
        <v>1</v>
      </c>
      <c r="D18" s="6">
        <v>1</v>
      </c>
      <c r="E18" s="25">
        <v>136</v>
      </c>
      <c r="F18" s="23">
        <v>0.08</v>
      </c>
      <c r="G18" s="8">
        <v>94.3</v>
      </c>
      <c r="H18" s="5">
        <v>160</v>
      </c>
      <c r="I18" s="9">
        <f>E18/H18</f>
        <v>0.85</v>
      </c>
      <c r="J18" s="10">
        <f t="shared" ref="J18:J29" si="5">G18/(1-F18)</f>
        <v>102.49999999999999</v>
      </c>
      <c r="K18" s="5">
        <f>D18-D16</f>
        <v>0</v>
      </c>
      <c r="L18" s="10">
        <f>D18*J18*E18</f>
        <v>13939.999999999998</v>
      </c>
      <c r="N18" s="2"/>
      <c r="O18" s="3"/>
    </row>
    <row r="19" spans="1:15" x14ac:dyDescent="0.2">
      <c r="A19" s="5" t="s">
        <v>14</v>
      </c>
      <c r="B19" s="5">
        <v>2024</v>
      </c>
      <c r="C19" s="5">
        <v>2</v>
      </c>
      <c r="D19" s="6">
        <v>1</v>
      </c>
      <c r="E19" s="25">
        <v>119</v>
      </c>
      <c r="F19" s="23">
        <v>0.08</v>
      </c>
      <c r="G19" s="8">
        <v>94.3</v>
      </c>
      <c r="H19" s="5">
        <v>160</v>
      </c>
      <c r="I19" s="9">
        <f t="shared" ref="I19:I29" si="6">E19/H19</f>
        <v>0.74375000000000002</v>
      </c>
      <c r="J19" s="10">
        <f t="shared" si="5"/>
        <v>102.49999999999999</v>
      </c>
      <c r="K19" s="5">
        <f>D19-D18</f>
        <v>0</v>
      </c>
      <c r="L19" s="10">
        <f t="shared" ref="L19:L29" si="7">D19*J19*E19</f>
        <v>12197.499999999998</v>
      </c>
      <c r="N19" s="2"/>
      <c r="O19" s="3"/>
    </row>
    <row r="20" spans="1:15" x14ac:dyDescent="0.2">
      <c r="A20" s="5" t="s">
        <v>14</v>
      </c>
      <c r="B20" s="5">
        <v>2024</v>
      </c>
      <c r="C20" s="5">
        <v>3</v>
      </c>
      <c r="D20" s="6">
        <v>1</v>
      </c>
      <c r="E20" s="25">
        <v>124</v>
      </c>
      <c r="F20" s="23">
        <v>0.08</v>
      </c>
      <c r="G20" s="8">
        <v>94.3</v>
      </c>
      <c r="H20" s="5">
        <v>160</v>
      </c>
      <c r="I20" s="9">
        <f t="shared" si="6"/>
        <v>0.77500000000000002</v>
      </c>
      <c r="J20" s="10">
        <f t="shared" si="5"/>
        <v>102.49999999999999</v>
      </c>
      <c r="K20" s="5">
        <f t="shared" ref="K20:K29" si="8">D20-D19</f>
        <v>0</v>
      </c>
      <c r="L20" s="10">
        <f t="shared" si="7"/>
        <v>12709.999999999998</v>
      </c>
      <c r="N20" s="2"/>
      <c r="O20" s="3"/>
    </row>
    <row r="21" spans="1:15" x14ac:dyDescent="0.2">
      <c r="A21" s="5" t="s">
        <v>14</v>
      </c>
      <c r="B21" s="5">
        <v>2024</v>
      </c>
      <c r="C21" s="5">
        <v>4</v>
      </c>
      <c r="D21" s="6">
        <v>3</v>
      </c>
      <c r="E21" s="25">
        <v>120</v>
      </c>
      <c r="F21" s="23">
        <v>0.08</v>
      </c>
      <c r="G21" s="8">
        <v>94.3</v>
      </c>
      <c r="H21" s="5">
        <v>160</v>
      </c>
      <c r="I21" s="9">
        <f t="shared" si="6"/>
        <v>0.75</v>
      </c>
      <c r="J21" s="10">
        <f t="shared" si="5"/>
        <v>102.49999999999999</v>
      </c>
      <c r="K21" s="5">
        <f t="shared" si="8"/>
        <v>2</v>
      </c>
      <c r="L21" s="10">
        <f t="shared" si="7"/>
        <v>36899.999999999993</v>
      </c>
      <c r="N21" s="2"/>
      <c r="O21" s="3"/>
    </row>
    <row r="22" spans="1:15" x14ac:dyDescent="0.2">
      <c r="A22" s="5" t="s">
        <v>14</v>
      </c>
      <c r="B22" s="5">
        <v>2024</v>
      </c>
      <c r="C22" s="5">
        <v>5</v>
      </c>
      <c r="D22" s="6">
        <v>3</v>
      </c>
      <c r="E22" s="25">
        <f>408/3</f>
        <v>136</v>
      </c>
      <c r="F22" s="23">
        <v>0.08</v>
      </c>
      <c r="G22" s="8">
        <v>94.3</v>
      </c>
      <c r="H22" s="5">
        <v>160</v>
      </c>
      <c r="I22" s="9">
        <f t="shared" si="6"/>
        <v>0.85</v>
      </c>
      <c r="J22" s="10">
        <f t="shared" si="5"/>
        <v>102.49999999999999</v>
      </c>
      <c r="K22" s="5">
        <f t="shared" si="8"/>
        <v>0</v>
      </c>
      <c r="L22" s="10">
        <f t="shared" si="7"/>
        <v>41819.999999999993</v>
      </c>
      <c r="N22" s="2"/>
      <c r="O22" s="3"/>
    </row>
    <row r="23" spans="1:15" x14ac:dyDescent="0.2">
      <c r="A23" s="5" t="s">
        <v>14</v>
      </c>
      <c r="B23" s="5">
        <v>2024</v>
      </c>
      <c r="C23" s="5">
        <v>6</v>
      </c>
      <c r="D23" s="6">
        <v>3</v>
      </c>
      <c r="E23" s="25">
        <f>325/3</f>
        <v>108.33333333333333</v>
      </c>
      <c r="F23" s="23">
        <v>0.08</v>
      </c>
      <c r="G23" s="8">
        <v>94.3</v>
      </c>
      <c r="H23" s="5">
        <v>160</v>
      </c>
      <c r="I23" s="9">
        <f t="shared" si="6"/>
        <v>0.67708333333333326</v>
      </c>
      <c r="J23" s="10">
        <f t="shared" si="5"/>
        <v>102.49999999999999</v>
      </c>
      <c r="K23" s="5">
        <f t="shared" si="8"/>
        <v>0</v>
      </c>
      <c r="L23" s="10">
        <f t="shared" si="7"/>
        <v>33312.499999999993</v>
      </c>
      <c r="N23" s="2"/>
      <c r="O23" s="3"/>
    </row>
    <row r="24" spans="1:15" x14ac:dyDescent="0.2">
      <c r="A24" s="5" t="s">
        <v>14</v>
      </c>
      <c r="B24" s="5">
        <v>2024</v>
      </c>
      <c r="C24" s="5">
        <v>7</v>
      </c>
      <c r="D24" s="6">
        <v>3</v>
      </c>
      <c r="E24" s="25">
        <f>408/3</f>
        <v>136</v>
      </c>
      <c r="F24" s="23">
        <v>0.08</v>
      </c>
      <c r="G24" s="8">
        <v>94.3</v>
      </c>
      <c r="H24" s="5">
        <v>160</v>
      </c>
      <c r="I24" s="9">
        <f t="shared" si="6"/>
        <v>0.85</v>
      </c>
      <c r="J24" s="10">
        <f t="shared" si="5"/>
        <v>102.49999999999999</v>
      </c>
      <c r="K24" s="5">
        <f t="shared" si="8"/>
        <v>0</v>
      </c>
      <c r="L24" s="10">
        <f t="shared" si="7"/>
        <v>41819.999999999993</v>
      </c>
      <c r="N24" s="2"/>
      <c r="O24" s="3"/>
    </row>
    <row r="25" spans="1:15" x14ac:dyDescent="0.2">
      <c r="A25" s="5" t="s">
        <v>14</v>
      </c>
      <c r="B25" s="5">
        <v>2024</v>
      </c>
      <c r="C25" s="5">
        <v>8</v>
      </c>
      <c r="D25" s="6">
        <v>2</v>
      </c>
      <c r="E25" s="25">
        <v>130</v>
      </c>
      <c r="F25" s="23">
        <v>0.08</v>
      </c>
      <c r="G25" s="8">
        <v>94.3</v>
      </c>
      <c r="H25" s="5">
        <v>160</v>
      </c>
      <c r="I25" s="9">
        <f t="shared" si="6"/>
        <v>0.8125</v>
      </c>
      <c r="J25" s="10">
        <f t="shared" si="5"/>
        <v>102.49999999999999</v>
      </c>
      <c r="K25" s="5">
        <f t="shared" si="8"/>
        <v>-1</v>
      </c>
      <c r="L25" s="10">
        <f t="shared" si="7"/>
        <v>26649.999999999996</v>
      </c>
      <c r="N25" s="2"/>
      <c r="O25" s="3"/>
    </row>
    <row r="26" spans="1:15" x14ac:dyDescent="0.2">
      <c r="A26" s="5" t="s">
        <v>14</v>
      </c>
      <c r="B26" s="5">
        <v>2024</v>
      </c>
      <c r="C26" s="5">
        <v>9</v>
      </c>
      <c r="D26" s="6">
        <v>2</v>
      </c>
      <c r="E26" s="25">
        <v>124</v>
      </c>
      <c r="F26" s="23">
        <v>0.08</v>
      </c>
      <c r="G26" s="8">
        <v>94.3</v>
      </c>
      <c r="H26" s="5">
        <v>160</v>
      </c>
      <c r="I26" s="9">
        <f t="shared" si="6"/>
        <v>0.77500000000000002</v>
      </c>
      <c r="J26" s="10">
        <f t="shared" si="5"/>
        <v>102.49999999999999</v>
      </c>
      <c r="K26" s="5">
        <f t="shared" si="8"/>
        <v>0</v>
      </c>
      <c r="L26" s="10">
        <f t="shared" si="7"/>
        <v>25419.999999999996</v>
      </c>
      <c r="N26" s="2"/>
      <c r="O26" s="3"/>
    </row>
    <row r="27" spans="1:15" x14ac:dyDescent="0.2">
      <c r="A27" s="5" t="s">
        <v>14</v>
      </c>
      <c r="B27" s="5">
        <v>2024</v>
      </c>
      <c r="C27" s="5">
        <v>10</v>
      </c>
      <c r="D27" s="6">
        <v>2</v>
      </c>
      <c r="E27" s="25">
        <v>131</v>
      </c>
      <c r="F27" s="23">
        <v>0.08</v>
      </c>
      <c r="G27" s="8">
        <v>94.3</v>
      </c>
      <c r="H27" s="5">
        <v>160</v>
      </c>
      <c r="I27" s="9">
        <f t="shared" si="6"/>
        <v>0.81874999999999998</v>
      </c>
      <c r="J27" s="10">
        <f t="shared" si="5"/>
        <v>102.49999999999999</v>
      </c>
      <c r="K27" s="5">
        <f t="shared" si="8"/>
        <v>0</v>
      </c>
      <c r="L27" s="10">
        <f t="shared" si="7"/>
        <v>26854.999999999996</v>
      </c>
      <c r="N27" s="2"/>
      <c r="O27" s="3"/>
    </row>
    <row r="28" spans="1:15" x14ac:dyDescent="0.2">
      <c r="A28" s="5" t="s">
        <v>14</v>
      </c>
      <c r="B28" s="5">
        <v>2024</v>
      </c>
      <c r="C28" s="5">
        <v>11</v>
      </c>
      <c r="D28" s="6">
        <v>2</v>
      </c>
      <c r="E28" s="25">
        <f>239/2</f>
        <v>119.5</v>
      </c>
      <c r="F28" s="23">
        <v>0.08</v>
      </c>
      <c r="G28" s="8">
        <v>94.3</v>
      </c>
      <c r="H28" s="5">
        <v>160</v>
      </c>
      <c r="I28" s="9">
        <f t="shared" si="6"/>
        <v>0.74687499999999996</v>
      </c>
      <c r="J28" s="10">
        <f t="shared" si="5"/>
        <v>102.49999999999999</v>
      </c>
      <c r="K28" s="5">
        <f t="shared" si="8"/>
        <v>0</v>
      </c>
      <c r="L28" s="10">
        <f t="shared" si="7"/>
        <v>24497.499999999996</v>
      </c>
      <c r="N28" s="2"/>
      <c r="O28" s="3"/>
    </row>
    <row r="29" spans="1:15" x14ac:dyDescent="0.2">
      <c r="A29" s="5" t="s">
        <v>14</v>
      </c>
      <c r="B29" s="5">
        <v>2024</v>
      </c>
      <c r="C29" s="5">
        <v>12</v>
      </c>
      <c r="D29" s="6">
        <v>2</v>
      </c>
      <c r="E29" s="25">
        <f>260/2</f>
        <v>130</v>
      </c>
      <c r="F29" s="23">
        <v>0.08</v>
      </c>
      <c r="G29" s="8">
        <v>94.3</v>
      </c>
      <c r="H29" s="5">
        <v>160</v>
      </c>
      <c r="I29" s="9">
        <f t="shared" si="6"/>
        <v>0.8125</v>
      </c>
      <c r="J29" s="10">
        <f t="shared" si="5"/>
        <v>102.49999999999999</v>
      </c>
      <c r="K29" s="5">
        <f t="shared" si="8"/>
        <v>0</v>
      </c>
      <c r="L29" s="10">
        <f t="shared" si="7"/>
        <v>26649.999999999996</v>
      </c>
      <c r="N29" s="2"/>
      <c r="O29" s="3"/>
    </row>
    <row r="30" spans="1:15" s="21" customFormat="1" x14ac:dyDescent="0.2">
      <c r="A30" s="18"/>
      <c r="B30" s="18"/>
      <c r="C30" s="18"/>
      <c r="D30" s="15" t="s">
        <v>13</v>
      </c>
      <c r="E30" s="4">
        <f>SUM(E18:E29)</f>
        <v>1513.8333333333335</v>
      </c>
      <c r="F30" s="19">
        <f>AVERAGE(F18:F29)</f>
        <v>7.9999999999999988E-2</v>
      </c>
      <c r="G30" s="20">
        <f>AVERAGE(G18:G29)</f>
        <v>94.299999999999969</v>
      </c>
      <c r="H30" s="4">
        <f>SUM(H18:H29)</f>
        <v>1920</v>
      </c>
      <c r="I30" s="19">
        <f t="shared" ref="I30" si="9">E30/H30</f>
        <v>0.78845486111111118</v>
      </c>
      <c r="J30" s="20">
        <f>AVERAGE(J18:J29)</f>
        <v>102.49999999999999</v>
      </c>
      <c r="K30" s="4">
        <f>SUM(K18:K29)</f>
        <v>1</v>
      </c>
      <c r="L30" s="20">
        <f>SUM(L18:L29)</f>
        <v>322772.49999999994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C4836-897B-C744-BFF2-EF4E62B8232A}">
  <dimension ref="A1:O15"/>
  <sheetViews>
    <sheetView zoomScale="200" zoomScaleNormal="200" workbookViewId="0">
      <selection activeCell="K30" sqref="K30"/>
    </sheetView>
  </sheetViews>
  <sheetFormatPr baseColWidth="10" defaultColWidth="8.83203125" defaultRowHeight="15" x14ac:dyDescent="0.2"/>
  <cols>
    <col min="1" max="1" width="11.1640625" customWidth="1"/>
    <col min="2" max="2" width="11.33203125" customWidth="1"/>
    <col min="3" max="3" width="12.5" bestFit="1" customWidth="1"/>
    <col min="4" max="4" width="14.83203125" bestFit="1" customWidth="1"/>
    <col min="5" max="5" width="11.5" bestFit="1" customWidth="1"/>
    <col min="6" max="6" width="7.33203125" bestFit="1" customWidth="1"/>
    <col min="7" max="7" width="8.83203125" bestFit="1" customWidth="1"/>
    <col min="8" max="8" width="14.5" bestFit="1" customWidth="1"/>
    <col min="9" max="9" width="13.5" bestFit="1" customWidth="1"/>
    <col min="10" max="10" width="9.5" bestFit="1" customWidth="1"/>
    <col min="11" max="11" width="9.6640625" bestFit="1" customWidth="1"/>
    <col min="12" max="12" width="15.83203125" bestFit="1" customWidth="1"/>
  </cols>
  <sheetData>
    <row r="1" spans="1:15" x14ac:dyDescent="0.2">
      <c r="B1" s="16" t="s">
        <v>11</v>
      </c>
      <c r="C1" s="16"/>
      <c r="D1" s="17">
        <v>0</v>
      </c>
      <c r="E1" s="1"/>
      <c r="F1" s="1"/>
      <c r="G1" s="1"/>
      <c r="H1" s="1"/>
      <c r="I1" s="1"/>
      <c r="J1" s="1"/>
      <c r="K1" s="1"/>
      <c r="L1" s="1"/>
    </row>
    <row r="2" spans="1:15" x14ac:dyDescent="0.2">
      <c r="A2" s="4"/>
      <c r="B2" s="4" t="s">
        <v>5</v>
      </c>
      <c r="C2" s="4" t="s">
        <v>4</v>
      </c>
      <c r="D2" s="4" t="s">
        <v>3</v>
      </c>
      <c r="E2" s="4" t="s">
        <v>6</v>
      </c>
      <c r="F2" s="4" t="s">
        <v>7</v>
      </c>
      <c r="G2" s="4" t="s">
        <v>0</v>
      </c>
      <c r="H2" s="4" t="s">
        <v>9</v>
      </c>
      <c r="I2" s="4" t="s">
        <v>1</v>
      </c>
      <c r="J2" s="4" t="s">
        <v>2</v>
      </c>
      <c r="K2" s="4" t="s">
        <v>10</v>
      </c>
      <c r="L2" s="4" t="s">
        <v>8</v>
      </c>
    </row>
    <row r="3" spans="1:15" x14ac:dyDescent="0.2">
      <c r="A3" s="5" t="s">
        <v>12</v>
      </c>
      <c r="B3" s="5">
        <v>2024</v>
      </c>
      <c r="C3" s="5">
        <v>1</v>
      </c>
      <c r="D3" s="6">
        <v>2</v>
      </c>
      <c r="E3" s="6">
        <v>70.8</v>
      </c>
      <c r="F3" s="7">
        <v>0.23494000000000001</v>
      </c>
      <c r="G3" s="8">
        <v>65.3</v>
      </c>
      <c r="H3" s="5">
        <v>184</v>
      </c>
      <c r="I3" s="9">
        <f>E3/H3</f>
        <v>0.38478260869565217</v>
      </c>
      <c r="J3" s="10">
        <f t="shared" ref="J3:J14" si="0">G3/(1-F3)</f>
        <v>85.352782788278049</v>
      </c>
      <c r="K3" s="5">
        <f>D3-D1</f>
        <v>2</v>
      </c>
      <c r="L3" s="10">
        <f>D3*J3*E3</f>
        <v>12085.954042820171</v>
      </c>
      <c r="N3" s="2"/>
      <c r="O3" s="3"/>
    </row>
    <row r="4" spans="1:15" x14ac:dyDescent="0.2">
      <c r="A4" s="5" t="s">
        <v>12</v>
      </c>
      <c r="B4" s="5">
        <v>2024</v>
      </c>
      <c r="C4" s="5">
        <v>2</v>
      </c>
      <c r="D4" s="6">
        <v>3</v>
      </c>
      <c r="E4" s="6">
        <v>86.2</v>
      </c>
      <c r="F4" s="7">
        <v>0.23494000000000001</v>
      </c>
      <c r="G4" s="8">
        <v>65.3</v>
      </c>
      <c r="H4" s="5">
        <v>168</v>
      </c>
      <c r="I4" s="9">
        <f t="shared" ref="I4:I14" si="1">E4/H4</f>
        <v>0.51309523809523816</v>
      </c>
      <c r="J4" s="10">
        <f t="shared" si="0"/>
        <v>85.352782788278049</v>
      </c>
      <c r="K4" s="5">
        <f>D4-D3</f>
        <v>1</v>
      </c>
      <c r="L4" s="10">
        <f t="shared" ref="L4:L14" si="2">D4*J4*E4</f>
        <v>22072.229629048707</v>
      </c>
      <c r="N4" s="2"/>
      <c r="O4" s="3"/>
    </row>
    <row r="5" spans="1:15" x14ac:dyDescent="0.2">
      <c r="A5" s="5" t="s">
        <v>12</v>
      </c>
      <c r="B5" s="5">
        <v>2024</v>
      </c>
      <c r="C5" s="5">
        <v>3</v>
      </c>
      <c r="D5" s="6">
        <v>5</v>
      </c>
      <c r="E5" s="6">
        <v>77.5</v>
      </c>
      <c r="F5" s="7">
        <v>0.23494000000000001</v>
      </c>
      <c r="G5" s="8">
        <v>65.3</v>
      </c>
      <c r="H5" s="5">
        <v>168</v>
      </c>
      <c r="I5" s="9">
        <f t="shared" si="1"/>
        <v>0.46130952380952384</v>
      </c>
      <c r="J5" s="10">
        <f t="shared" si="0"/>
        <v>85.352782788278049</v>
      </c>
      <c r="K5" s="5">
        <f t="shared" ref="K5:K14" si="3">D5-D4</f>
        <v>2</v>
      </c>
      <c r="L5" s="10">
        <f t="shared" si="2"/>
        <v>33074.203330457742</v>
      </c>
      <c r="N5" s="2"/>
      <c r="O5" s="3"/>
    </row>
    <row r="6" spans="1:15" x14ac:dyDescent="0.2">
      <c r="A6" s="5" t="s">
        <v>12</v>
      </c>
      <c r="B6" s="5">
        <v>2024</v>
      </c>
      <c r="C6" s="5">
        <v>4</v>
      </c>
      <c r="D6" s="6">
        <v>6</v>
      </c>
      <c r="E6" s="6">
        <v>112.8</v>
      </c>
      <c r="F6" s="7">
        <v>0.23494000000000001</v>
      </c>
      <c r="G6" s="8">
        <v>65.3</v>
      </c>
      <c r="H6" s="5">
        <v>176</v>
      </c>
      <c r="I6" s="9">
        <f t="shared" si="1"/>
        <v>0.64090909090909087</v>
      </c>
      <c r="J6" s="10">
        <f t="shared" si="0"/>
        <v>85.352782788278049</v>
      </c>
      <c r="K6" s="5">
        <f t="shared" si="3"/>
        <v>1</v>
      </c>
      <c r="L6" s="10">
        <f t="shared" si="2"/>
        <v>57766.763391106586</v>
      </c>
      <c r="N6" s="2"/>
      <c r="O6" s="3"/>
    </row>
    <row r="7" spans="1:15" x14ac:dyDescent="0.2">
      <c r="A7" s="5" t="s">
        <v>12</v>
      </c>
      <c r="B7" s="5">
        <v>2024</v>
      </c>
      <c r="C7" s="5">
        <v>5</v>
      </c>
      <c r="D7" s="6">
        <v>8</v>
      </c>
      <c r="E7" s="6">
        <v>106.2</v>
      </c>
      <c r="F7" s="7">
        <v>0.23494000000000001</v>
      </c>
      <c r="G7" s="8">
        <v>65.3</v>
      </c>
      <c r="H7" s="5">
        <v>184</v>
      </c>
      <c r="I7" s="9">
        <f t="shared" si="1"/>
        <v>0.57717391304347831</v>
      </c>
      <c r="J7" s="10">
        <f t="shared" si="0"/>
        <v>85.352782788278049</v>
      </c>
      <c r="K7" s="5">
        <f t="shared" si="3"/>
        <v>2</v>
      </c>
      <c r="L7" s="10">
        <f t="shared" si="2"/>
        <v>72515.724256921036</v>
      </c>
      <c r="N7" s="2"/>
      <c r="O7" s="3"/>
    </row>
    <row r="8" spans="1:15" x14ac:dyDescent="0.2">
      <c r="A8" s="5" t="s">
        <v>12</v>
      </c>
      <c r="B8" s="5">
        <v>2024</v>
      </c>
      <c r="C8" s="5">
        <v>6</v>
      </c>
      <c r="D8" s="6">
        <v>9</v>
      </c>
      <c r="E8" s="6">
        <v>109.4</v>
      </c>
      <c r="F8" s="7">
        <v>0.23494000000000001</v>
      </c>
      <c r="G8" s="8">
        <v>65.3</v>
      </c>
      <c r="H8" s="5">
        <v>160</v>
      </c>
      <c r="I8" s="9">
        <f t="shared" si="1"/>
        <v>0.68375000000000008</v>
      </c>
      <c r="J8" s="10">
        <f t="shared" si="0"/>
        <v>85.352782788278049</v>
      </c>
      <c r="K8" s="5">
        <f t="shared" si="3"/>
        <v>1</v>
      </c>
      <c r="L8" s="10">
        <f t="shared" si="2"/>
        <v>84038.34993333857</v>
      </c>
      <c r="N8" s="2"/>
      <c r="O8" s="3"/>
    </row>
    <row r="9" spans="1:15" x14ac:dyDescent="0.2">
      <c r="A9" s="5" t="s">
        <v>12</v>
      </c>
      <c r="B9" s="5">
        <v>2024</v>
      </c>
      <c r="C9" s="5">
        <v>7</v>
      </c>
      <c r="D9" s="6">
        <v>10</v>
      </c>
      <c r="E9" s="6">
        <v>127.4</v>
      </c>
      <c r="F9" s="7">
        <v>0.23494000000000001</v>
      </c>
      <c r="G9" s="8">
        <v>65.3</v>
      </c>
      <c r="H9" s="5">
        <v>184</v>
      </c>
      <c r="I9" s="9">
        <f t="shared" si="1"/>
        <v>0.69239130434782614</v>
      </c>
      <c r="J9" s="10">
        <f t="shared" si="0"/>
        <v>85.352782788278049</v>
      </c>
      <c r="K9" s="5">
        <f t="shared" si="3"/>
        <v>1</v>
      </c>
      <c r="L9" s="10">
        <f t="shared" si="2"/>
        <v>108739.44527226624</v>
      </c>
      <c r="N9" s="2"/>
      <c r="O9" s="3"/>
    </row>
    <row r="10" spans="1:15" x14ac:dyDescent="0.2">
      <c r="A10" s="5" t="s">
        <v>12</v>
      </c>
      <c r="B10" s="5">
        <v>2024</v>
      </c>
      <c r="C10" s="5">
        <v>8</v>
      </c>
      <c r="D10" s="6">
        <v>10</v>
      </c>
      <c r="E10" s="6">
        <v>135.4</v>
      </c>
      <c r="F10" s="7">
        <v>0.23494000000000001</v>
      </c>
      <c r="G10" s="8">
        <v>65.3</v>
      </c>
      <c r="H10" s="5">
        <v>176</v>
      </c>
      <c r="I10" s="9">
        <f t="shared" si="1"/>
        <v>0.7693181818181819</v>
      </c>
      <c r="J10" s="10">
        <f t="shared" si="0"/>
        <v>85.352782788278049</v>
      </c>
      <c r="K10" s="5">
        <f t="shared" si="3"/>
        <v>0</v>
      </c>
      <c r="L10" s="10">
        <f t="shared" si="2"/>
        <v>115567.66789532847</v>
      </c>
      <c r="N10" s="2"/>
      <c r="O10" s="3"/>
    </row>
    <row r="11" spans="1:15" x14ac:dyDescent="0.2">
      <c r="A11" s="5" t="s">
        <v>12</v>
      </c>
      <c r="B11" s="5">
        <v>2024</v>
      </c>
      <c r="C11" s="5">
        <v>9</v>
      </c>
      <c r="D11" s="6">
        <v>12</v>
      </c>
      <c r="E11" s="6">
        <v>107.7</v>
      </c>
      <c r="F11" s="7">
        <v>0.23494000000000001</v>
      </c>
      <c r="G11" s="8">
        <v>65.3</v>
      </c>
      <c r="H11" s="5">
        <v>168</v>
      </c>
      <c r="I11" s="9">
        <f t="shared" si="1"/>
        <v>0.64107142857142863</v>
      </c>
      <c r="J11" s="10">
        <f t="shared" si="0"/>
        <v>85.352782788278049</v>
      </c>
      <c r="K11" s="5">
        <f t="shared" si="3"/>
        <v>2</v>
      </c>
      <c r="L11" s="10">
        <f t="shared" si="2"/>
        <v>110309.93647557056</v>
      </c>
      <c r="N11" s="2"/>
      <c r="O11" s="3"/>
    </row>
    <row r="12" spans="1:15" x14ac:dyDescent="0.2">
      <c r="A12" s="5" t="s">
        <v>12</v>
      </c>
      <c r="B12" s="5">
        <v>2024</v>
      </c>
      <c r="C12" s="5">
        <v>10</v>
      </c>
      <c r="D12" s="6">
        <v>13</v>
      </c>
      <c r="E12" s="6">
        <v>130.69999999999999</v>
      </c>
      <c r="F12" s="7">
        <v>0.23494000000000001</v>
      </c>
      <c r="G12" s="8">
        <v>65.3</v>
      </c>
      <c r="H12" s="5">
        <v>184</v>
      </c>
      <c r="I12" s="9">
        <f t="shared" si="1"/>
        <v>0.71032608695652166</v>
      </c>
      <c r="J12" s="10">
        <f t="shared" si="0"/>
        <v>85.352782788278049</v>
      </c>
      <c r="K12" s="5">
        <f t="shared" si="3"/>
        <v>1</v>
      </c>
      <c r="L12" s="10">
        <f t="shared" si="2"/>
        <v>145022.91323556323</v>
      </c>
      <c r="N12" s="2"/>
      <c r="O12" s="3"/>
    </row>
    <row r="13" spans="1:15" x14ac:dyDescent="0.2">
      <c r="A13" s="5" t="s">
        <v>12</v>
      </c>
      <c r="B13" s="5">
        <v>2024</v>
      </c>
      <c r="C13" s="5">
        <v>11</v>
      </c>
      <c r="D13" s="6">
        <v>14</v>
      </c>
      <c r="E13" s="6">
        <v>120</v>
      </c>
      <c r="F13" s="7">
        <v>0.23494000000000001</v>
      </c>
      <c r="G13" s="8">
        <v>65.3</v>
      </c>
      <c r="H13" s="5">
        <v>168</v>
      </c>
      <c r="I13" s="9">
        <f t="shared" si="1"/>
        <v>0.7142857142857143</v>
      </c>
      <c r="J13" s="10">
        <f t="shared" si="0"/>
        <v>85.352782788278049</v>
      </c>
      <c r="K13" s="5">
        <f t="shared" si="3"/>
        <v>1</v>
      </c>
      <c r="L13" s="10">
        <f t="shared" si="2"/>
        <v>143392.67508430712</v>
      </c>
      <c r="N13" s="2"/>
      <c r="O13" s="3"/>
    </row>
    <row r="14" spans="1:15" x14ac:dyDescent="0.2">
      <c r="A14" s="5" t="s">
        <v>12</v>
      </c>
      <c r="B14" s="5">
        <v>2024</v>
      </c>
      <c r="C14" s="5">
        <v>12</v>
      </c>
      <c r="D14" s="6">
        <v>14</v>
      </c>
      <c r="E14" s="6">
        <v>135.4</v>
      </c>
      <c r="F14" s="7">
        <v>0.23494000000000001</v>
      </c>
      <c r="G14" s="8">
        <v>65.3</v>
      </c>
      <c r="H14" s="5">
        <v>176</v>
      </c>
      <c r="I14" s="9">
        <f t="shared" si="1"/>
        <v>0.7693181818181819</v>
      </c>
      <c r="J14" s="10">
        <f t="shared" si="0"/>
        <v>85.352782788278049</v>
      </c>
      <c r="K14" s="5">
        <f t="shared" si="3"/>
        <v>0</v>
      </c>
      <c r="L14" s="10">
        <f t="shared" si="2"/>
        <v>161794.73505345985</v>
      </c>
      <c r="N14" s="2"/>
      <c r="O14" s="3"/>
    </row>
    <row r="15" spans="1:15" s="21" customFormat="1" x14ac:dyDescent="0.2">
      <c r="A15" s="18"/>
      <c r="B15" s="18"/>
      <c r="C15" s="18"/>
      <c r="D15" s="15" t="s">
        <v>13</v>
      </c>
      <c r="E15" s="4">
        <f>SUM(E3:E14)</f>
        <v>1319.5</v>
      </c>
      <c r="F15" s="19">
        <f>AVERAGE(F3:F14)</f>
        <v>0.23493999999999995</v>
      </c>
      <c r="G15" s="20">
        <f>AVERAGE(G3:G14)</f>
        <v>65.299999999999983</v>
      </c>
      <c r="H15" s="4">
        <f>SUM(H3:H14)</f>
        <v>2096</v>
      </c>
      <c r="I15" s="19">
        <f t="shared" ref="I15" si="4">E15/H15</f>
        <v>0.62953244274809161</v>
      </c>
      <c r="J15" s="20">
        <f>AVERAGE(J3:J14)</f>
        <v>85.352782788278077</v>
      </c>
      <c r="K15" s="4">
        <f>SUM(K3:K14)</f>
        <v>14</v>
      </c>
      <c r="L15" s="20">
        <f>SUM(L3:L14)</f>
        <v>1066380.5976001881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60A4D-065F-F741-899D-B048C5F2DE99}">
  <dimension ref="A1:O30"/>
  <sheetViews>
    <sheetView zoomScale="156" zoomScaleNormal="156" workbookViewId="0">
      <selection activeCell="A16" sqref="A16:XFD30"/>
    </sheetView>
  </sheetViews>
  <sheetFormatPr baseColWidth="10" defaultColWidth="8.83203125" defaultRowHeight="15" x14ac:dyDescent="0.2"/>
  <cols>
    <col min="1" max="1" width="11.1640625" customWidth="1"/>
    <col min="2" max="2" width="11.33203125" customWidth="1"/>
    <col min="3" max="3" width="12.5" bestFit="1" customWidth="1"/>
    <col min="4" max="4" width="14.83203125" bestFit="1" customWidth="1"/>
    <col min="5" max="5" width="11.5" bestFit="1" customWidth="1"/>
    <col min="6" max="6" width="7.33203125" bestFit="1" customWidth="1"/>
    <col min="7" max="7" width="8.83203125" bestFit="1" customWidth="1"/>
    <col min="8" max="8" width="14.5" bestFit="1" customWidth="1"/>
    <col min="9" max="9" width="13.5" bestFit="1" customWidth="1"/>
    <col min="10" max="10" width="9.5" bestFit="1" customWidth="1"/>
    <col min="11" max="11" width="9.6640625" bestFit="1" customWidth="1"/>
    <col min="12" max="12" width="15.83203125" bestFit="1" customWidth="1"/>
  </cols>
  <sheetData>
    <row r="1" spans="1:15" x14ac:dyDescent="0.2">
      <c r="B1" s="16" t="s">
        <v>11</v>
      </c>
      <c r="C1" s="16"/>
      <c r="D1" s="17">
        <v>31.5</v>
      </c>
      <c r="E1" s="1"/>
      <c r="F1" s="1"/>
      <c r="G1" s="1"/>
      <c r="H1" s="1"/>
      <c r="I1" s="1"/>
      <c r="J1" s="1"/>
      <c r="K1" s="1"/>
      <c r="L1" s="1"/>
    </row>
    <row r="2" spans="1:15" x14ac:dyDescent="0.2">
      <c r="A2" s="4"/>
      <c r="B2" s="4" t="s">
        <v>5</v>
      </c>
      <c r="C2" s="4" t="s">
        <v>4</v>
      </c>
      <c r="D2" s="4" t="s">
        <v>3</v>
      </c>
      <c r="E2" s="4" t="s">
        <v>6</v>
      </c>
      <c r="F2" s="4" t="s">
        <v>7</v>
      </c>
      <c r="G2" s="4" t="s">
        <v>0</v>
      </c>
      <c r="H2" s="4" t="s">
        <v>9</v>
      </c>
      <c r="I2" s="4" t="s">
        <v>1</v>
      </c>
      <c r="J2" s="4" t="s">
        <v>2</v>
      </c>
      <c r="K2" s="4" t="s">
        <v>10</v>
      </c>
      <c r="L2" s="4" t="s">
        <v>8</v>
      </c>
    </row>
    <row r="3" spans="1:15" x14ac:dyDescent="0.2">
      <c r="A3" s="5" t="s">
        <v>12</v>
      </c>
      <c r="B3" s="5">
        <v>2024</v>
      </c>
      <c r="C3" s="5">
        <v>1</v>
      </c>
      <c r="D3" s="6">
        <v>31.5</v>
      </c>
      <c r="E3" s="6">
        <v>141.1</v>
      </c>
      <c r="F3" s="23">
        <v>0.36037000000000002</v>
      </c>
      <c r="G3" s="8">
        <v>57.97</v>
      </c>
      <c r="H3" s="5">
        <v>184</v>
      </c>
      <c r="I3" s="9">
        <f>E3/H3</f>
        <v>0.76684782608695645</v>
      </c>
      <c r="J3" s="10">
        <f t="shared" ref="J3:J14" si="0">G3/(1-F3)</f>
        <v>90.630520769820066</v>
      </c>
      <c r="K3" s="5">
        <f>D3-D1</f>
        <v>0</v>
      </c>
      <c r="L3" s="24">
        <f>D3*J3*E3</f>
        <v>402820.94413958077</v>
      </c>
      <c r="N3" s="2"/>
      <c r="O3" s="3"/>
    </row>
    <row r="4" spans="1:15" x14ac:dyDescent="0.2">
      <c r="A4" s="5" t="s">
        <v>12</v>
      </c>
      <c r="B4" s="5">
        <v>2024</v>
      </c>
      <c r="C4" s="5">
        <v>2</v>
      </c>
      <c r="D4" s="6">
        <v>31.5</v>
      </c>
      <c r="E4" s="6">
        <v>138.1</v>
      </c>
      <c r="F4" s="23">
        <v>0.36037000000000002</v>
      </c>
      <c r="G4" s="8">
        <v>57.97</v>
      </c>
      <c r="H4" s="5">
        <v>168</v>
      </c>
      <c r="I4" s="9">
        <f t="shared" ref="I4:I14" si="1">E4/H4</f>
        <v>0.82202380952380949</v>
      </c>
      <c r="J4" s="10">
        <f t="shared" si="0"/>
        <v>90.630520769820066</v>
      </c>
      <c r="K4" s="5">
        <f>D4-D3</f>
        <v>0</v>
      </c>
      <c r="L4" s="24">
        <f t="shared" ref="L4:L14" si="2">D4*J4*E4</f>
        <v>394256.35992683278</v>
      </c>
      <c r="N4" s="2"/>
      <c r="O4" s="3"/>
    </row>
    <row r="5" spans="1:15" x14ac:dyDescent="0.2">
      <c r="A5" s="5" t="s">
        <v>12</v>
      </c>
      <c r="B5" s="5">
        <v>2024</v>
      </c>
      <c r="C5" s="5">
        <v>3</v>
      </c>
      <c r="D5" s="6">
        <v>32.5</v>
      </c>
      <c r="E5" s="6">
        <v>131.9</v>
      </c>
      <c r="F5" s="23">
        <v>0.36037000000000002</v>
      </c>
      <c r="G5" s="8">
        <v>57.97</v>
      </c>
      <c r="H5" s="5">
        <v>168</v>
      </c>
      <c r="I5" s="9">
        <f t="shared" si="1"/>
        <v>0.78511904761904761</v>
      </c>
      <c r="J5" s="10">
        <f t="shared" si="0"/>
        <v>90.630520769820066</v>
      </c>
      <c r="K5" s="5">
        <f t="shared" ref="K5:K14" si="3">D5-D4</f>
        <v>1</v>
      </c>
      <c r="L5" s="24">
        <f t="shared" si="2"/>
        <v>388510.38491002616</v>
      </c>
      <c r="N5" s="2"/>
      <c r="O5" s="3"/>
    </row>
    <row r="6" spans="1:15" x14ac:dyDescent="0.2">
      <c r="A6" s="5" t="s">
        <v>12</v>
      </c>
      <c r="B6" s="5">
        <v>2024</v>
      </c>
      <c r="C6" s="5">
        <v>4</v>
      </c>
      <c r="D6" s="6">
        <v>32.5</v>
      </c>
      <c r="E6" s="6">
        <v>122.8</v>
      </c>
      <c r="F6" s="23">
        <v>0.36037000000000002</v>
      </c>
      <c r="G6" s="8">
        <v>57.97</v>
      </c>
      <c r="H6" s="5">
        <v>176</v>
      </c>
      <c r="I6" s="9">
        <f t="shared" si="1"/>
        <v>0.69772727272727275</v>
      </c>
      <c r="J6" s="10">
        <f t="shared" si="0"/>
        <v>90.630520769820066</v>
      </c>
      <c r="K6" s="5">
        <f t="shared" si="3"/>
        <v>0</v>
      </c>
      <c r="L6" s="24">
        <f t="shared" si="2"/>
        <v>361706.40839235188</v>
      </c>
      <c r="N6" s="2"/>
      <c r="O6" s="3"/>
    </row>
    <row r="7" spans="1:15" x14ac:dyDescent="0.2">
      <c r="A7" s="5" t="s">
        <v>12</v>
      </c>
      <c r="B7" s="5">
        <v>2024</v>
      </c>
      <c r="C7" s="5">
        <v>5</v>
      </c>
      <c r="D7" s="6">
        <v>33.5</v>
      </c>
      <c r="E7" s="6">
        <v>129.9</v>
      </c>
      <c r="F7" s="23">
        <v>0.36037000000000002</v>
      </c>
      <c r="G7" s="8">
        <v>57.97</v>
      </c>
      <c r="H7" s="5">
        <v>184</v>
      </c>
      <c r="I7" s="9">
        <f t="shared" si="1"/>
        <v>0.70597826086956528</v>
      </c>
      <c r="J7" s="10">
        <f t="shared" si="0"/>
        <v>90.630520769820066</v>
      </c>
      <c r="K7" s="5">
        <f t="shared" si="3"/>
        <v>1</v>
      </c>
      <c r="L7" s="24">
        <f t="shared" si="2"/>
        <v>394392.30570798751</v>
      </c>
      <c r="N7" s="2"/>
      <c r="O7" s="3"/>
    </row>
    <row r="8" spans="1:15" x14ac:dyDescent="0.2">
      <c r="A8" s="5" t="s">
        <v>12</v>
      </c>
      <c r="B8" s="5">
        <v>2024</v>
      </c>
      <c r="C8" s="5">
        <v>6</v>
      </c>
      <c r="D8" s="6">
        <v>33.5</v>
      </c>
      <c r="E8" s="6">
        <v>130.19999999999999</v>
      </c>
      <c r="F8" s="23">
        <v>0.36037000000000002</v>
      </c>
      <c r="G8" s="8">
        <v>57.97</v>
      </c>
      <c r="H8" s="5">
        <v>160</v>
      </c>
      <c r="I8" s="9">
        <f t="shared" si="1"/>
        <v>0.81374999999999997</v>
      </c>
      <c r="J8" s="10">
        <f t="shared" si="0"/>
        <v>90.630520769820066</v>
      </c>
      <c r="K8" s="5">
        <f t="shared" si="3"/>
        <v>0</v>
      </c>
      <c r="L8" s="24">
        <f t="shared" si="2"/>
        <v>395303.14244172414</v>
      </c>
      <c r="N8" s="2"/>
      <c r="O8" s="3"/>
    </row>
    <row r="9" spans="1:15" x14ac:dyDescent="0.2">
      <c r="A9" s="5" t="s">
        <v>12</v>
      </c>
      <c r="B9" s="5">
        <v>2024</v>
      </c>
      <c r="C9" s="5">
        <v>7</v>
      </c>
      <c r="D9" s="6">
        <v>33.5</v>
      </c>
      <c r="E9" s="6">
        <v>142.69999999999999</v>
      </c>
      <c r="F9" s="23">
        <v>0.36037000000000002</v>
      </c>
      <c r="G9" s="8">
        <v>57.97</v>
      </c>
      <c r="H9" s="5">
        <v>184</v>
      </c>
      <c r="I9" s="9">
        <f t="shared" si="1"/>
        <v>0.77554347826086956</v>
      </c>
      <c r="J9" s="10">
        <f t="shared" si="0"/>
        <v>90.630520769820066</v>
      </c>
      <c r="K9" s="5">
        <f t="shared" si="3"/>
        <v>0</v>
      </c>
      <c r="L9" s="24">
        <f t="shared" si="2"/>
        <v>433254.67301408626</v>
      </c>
      <c r="N9" s="2"/>
      <c r="O9" s="3"/>
    </row>
    <row r="10" spans="1:15" x14ac:dyDescent="0.2">
      <c r="A10" s="5" t="s">
        <v>12</v>
      </c>
      <c r="B10" s="5">
        <v>2024</v>
      </c>
      <c r="C10" s="5">
        <v>8</v>
      </c>
      <c r="D10" s="6">
        <v>34.5</v>
      </c>
      <c r="E10" s="6">
        <v>129.19999999999999</v>
      </c>
      <c r="F10" s="23">
        <v>0.36037000000000002</v>
      </c>
      <c r="G10" s="8">
        <v>57.97</v>
      </c>
      <c r="H10" s="5">
        <v>176</v>
      </c>
      <c r="I10" s="9">
        <f t="shared" si="1"/>
        <v>0.73409090909090902</v>
      </c>
      <c r="J10" s="10">
        <f t="shared" si="0"/>
        <v>90.630520769820066</v>
      </c>
      <c r="K10" s="5">
        <f t="shared" si="3"/>
        <v>1</v>
      </c>
      <c r="L10" s="24">
        <f t="shared" si="2"/>
        <v>403976.48327939591</v>
      </c>
      <c r="N10" s="2"/>
      <c r="O10" s="3"/>
    </row>
    <row r="11" spans="1:15" x14ac:dyDescent="0.2">
      <c r="A11" s="5" t="s">
        <v>12</v>
      </c>
      <c r="B11" s="5">
        <v>2024</v>
      </c>
      <c r="C11" s="5">
        <v>9</v>
      </c>
      <c r="D11" s="6">
        <v>34.5</v>
      </c>
      <c r="E11" s="6">
        <v>126.7</v>
      </c>
      <c r="F11" s="23">
        <v>0.36037000000000002</v>
      </c>
      <c r="G11" s="8">
        <v>57.97</v>
      </c>
      <c r="H11" s="5">
        <v>168</v>
      </c>
      <c r="I11" s="9">
        <f t="shared" si="1"/>
        <v>0.75416666666666665</v>
      </c>
      <c r="J11" s="10">
        <f t="shared" si="0"/>
        <v>90.630520769820066</v>
      </c>
      <c r="K11" s="5">
        <f t="shared" si="3"/>
        <v>0</v>
      </c>
      <c r="L11" s="24">
        <f t="shared" si="2"/>
        <v>396159.60086299898</v>
      </c>
      <c r="N11" s="2"/>
      <c r="O11" s="3"/>
    </row>
    <row r="12" spans="1:15" x14ac:dyDescent="0.2">
      <c r="A12" s="5" t="s">
        <v>12</v>
      </c>
      <c r="B12" s="5">
        <v>2024</v>
      </c>
      <c r="C12" s="5">
        <v>10</v>
      </c>
      <c r="D12" s="6">
        <v>34.5</v>
      </c>
      <c r="E12" s="6">
        <v>149.1</v>
      </c>
      <c r="F12" s="23">
        <v>0.36037000000000002</v>
      </c>
      <c r="G12" s="8">
        <v>57.97</v>
      </c>
      <c r="H12" s="5">
        <v>184</v>
      </c>
      <c r="I12" s="9">
        <f t="shared" si="1"/>
        <v>0.81032608695652175</v>
      </c>
      <c r="J12" s="10">
        <f t="shared" si="0"/>
        <v>90.630520769820066</v>
      </c>
      <c r="K12" s="5">
        <f t="shared" si="3"/>
        <v>0</v>
      </c>
      <c r="L12" s="24">
        <f t="shared" si="2"/>
        <v>466198.86731391592</v>
      </c>
      <c r="N12" s="2"/>
      <c r="O12" s="3"/>
    </row>
    <row r="13" spans="1:15" x14ac:dyDescent="0.2">
      <c r="A13" s="5" t="s">
        <v>12</v>
      </c>
      <c r="B13" s="5">
        <v>2024</v>
      </c>
      <c r="C13" s="5">
        <v>11</v>
      </c>
      <c r="D13" s="6">
        <v>35.5</v>
      </c>
      <c r="E13" s="6">
        <v>135.80000000000001</v>
      </c>
      <c r="F13" s="23">
        <v>0.36037000000000002</v>
      </c>
      <c r="G13" s="8">
        <v>57.97</v>
      </c>
      <c r="H13" s="5">
        <v>168</v>
      </c>
      <c r="I13" s="9">
        <f t="shared" si="1"/>
        <v>0.80833333333333335</v>
      </c>
      <c r="J13" s="10">
        <f t="shared" si="0"/>
        <v>90.630520769820066</v>
      </c>
      <c r="K13" s="5">
        <f t="shared" si="3"/>
        <v>1</v>
      </c>
      <c r="L13" s="24">
        <f t="shared" si="2"/>
        <v>436920.67757922556</v>
      </c>
      <c r="N13" s="2"/>
      <c r="O13" s="3"/>
    </row>
    <row r="14" spans="1:15" x14ac:dyDescent="0.2">
      <c r="A14" s="5" t="s">
        <v>12</v>
      </c>
      <c r="B14" s="5">
        <v>2024</v>
      </c>
      <c r="C14" s="5">
        <v>12</v>
      </c>
      <c r="D14" s="6">
        <v>35.5</v>
      </c>
      <c r="E14" s="6">
        <v>120.3</v>
      </c>
      <c r="F14" s="23">
        <v>0.36037000000000002</v>
      </c>
      <c r="G14" s="8">
        <v>57.97</v>
      </c>
      <c r="H14" s="5">
        <v>176</v>
      </c>
      <c r="I14" s="9">
        <f t="shared" si="1"/>
        <v>0.68352272727272723</v>
      </c>
      <c r="J14" s="10">
        <f t="shared" si="0"/>
        <v>90.630520769820066</v>
      </c>
      <c r="K14" s="5">
        <f t="shared" si="3"/>
        <v>0</v>
      </c>
      <c r="L14" s="24">
        <f t="shared" si="2"/>
        <v>387051.23352563207</v>
      </c>
      <c r="N14" s="2"/>
      <c r="O14" s="3"/>
    </row>
    <row r="15" spans="1:15" s="21" customFormat="1" x14ac:dyDescent="0.2">
      <c r="A15" s="18"/>
      <c r="B15" s="18"/>
      <c r="C15" s="18"/>
      <c r="D15" s="15" t="s">
        <v>13</v>
      </c>
      <c r="E15" s="4">
        <f>SUM(E3:E14)</f>
        <v>1597.8</v>
      </c>
      <c r="F15" s="19">
        <f>AVERAGE(F3:F14)</f>
        <v>0.36037000000000002</v>
      </c>
      <c r="G15" s="20">
        <f>AVERAGE(G3:G14)</f>
        <v>57.97000000000002</v>
      </c>
      <c r="H15" s="4">
        <f>SUM(H3:H14)</f>
        <v>2096</v>
      </c>
      <c r="I15" s="19">
        <f t="shared" ref="I15" si="4">E15/H15</f>
        <v>0.76230916030534346</v>
      </c>
      <c r="J15" s="20">
        <f>AVERAGE(J3:J14)</f>
        <v>90.63052076982008</v>
      </c>
      <c r="K15" s="4">
        <f>SUM(K3:K14)</f>
        <v>4</v>
      </c>
      <c r="L15" s="20">
        <f>SUM(L3:L14)</f>
        <v>4860551.0810937574</v>
      </c>
    </row>
    <row r="16" spans="1:15" x14ac:dyDescent="0.2">
      <c r="B16" s="16" t="s">
        <v>11</v>
      </c>
      <c r="C16" s="16"/>
      <c r="D16" s="17">
        <v>3</v>
      </c>
      <c r="E16" s="1"/>
      <c r="F16" s="1"/>
      <c r="G16" s="1"/>
      <c r="H16" s="1"/>
      <c r="I16" s="1"/>
      <c r="J16" s="1"/>
      <c r="K16" s="1"/>
      <c r="L16" s="1"/>
    </row>
    <row r="17" spans="1:15" x14ac:dyDescent="0.2">
      <c r="A17" s="4"/>
      <c r="B17" s="4" t="s">
        <v>5</v>
      </c>
      <c r="C17" s="4" t="s">
        <v>4</v>
      </c>
      <c r="D17" s="4" t="s">
        <v>3</v>
      </c>
      <c r="E17" s="4" t="s">
        <v>6</v>
      </c>
      <c r="F17" s="4" t="s">
        <v>7</v>
      </c>
      <c r="G17" s="4" t="s">
        <v>0</v>
      </c>
      <c r="H17" s="4" t="s">
        <v>9</v>
      </c>
      <c r="I17" s="4" t="s">
        <v>1</v>
      </c>
      <c r="J17" s="4" t="s">
        <v>2</v>
      </c>
      <c r="K17" s="4" t="s">
        <v>10</v>
      </c>
      <c r="L17" s="4" t="s">
        <v>8</v>
      </c>
    </row>
    <row r="18" spans="1:15" x14ac:dyDescent="0.2">
      <c r="A18" s="5" t="s">
        <v>14</v>
      </c>
      <c r="B18" s="5">
        <v>2024</v>
      </c>
      <c r="C18" s="5">
        <v>1</v>
      </c>
      <c r="D18" s="6">
        <v>6</v>
      </c>
      <c r="E18" s="25">
        <f>423/3</f>
        <v>141</v>
      </c>
      <c r="F18" s="7">
        <v>9.2999999999999999E-2</v>
      </c>
      <c r="G18" s="8">
        <v>77.89</v>
      </c>
      <c r="H18" s="5">
        <v>160</v>
      </c>
      <c r="I18" s="9">
        <f>E18/H18</f>
        <v>0.88124999999999998</v>
      </c>
      <c r="J18" s="10">
        <f t="shared" ref="J18:J29" si="5">G18/(1-F18)</f>
        <v>85.876515986769562</v>
      </c>
      <c r="K18" s="5">
        <f>D18-D16</f>
        <v>3</v>
      </c>
      <c r="L18" s="24">
        <f>D18*J18*E18</f>
        <v>72651.532524807044</v>
      </c>
      <c r="N18" s="2"/>
      <c r="O18" s="3"/>
    </row>
    <row r="19" spans="1:15" x14ac:dyDescent="0.2">
      <c r="A19" s="5" t="s">
        <v>14</v>
      </c>
      <c r="B19" s="5">
        <v>2024</v>
      </c>
      <c r="C19" s="5">
        <v>2</v>
      </c>
      <c r="D19" s="6">
        <v>6</v>
      </c>
      <c r="E19" s="25">
        <f>386/3</f>
        <v>128.66666666666666</v>
      </c>
      <c r="F19" s="7">
        <v>9.2999999999999999E-2</v>
      </c>
      <c r="G19" s="8">
        <v>77.89</v>
      </c>
      <c r="H19" s="5">
        <v>160</v>
      </c>
      <c r="I19" s="9">
        <f t="shared" ref="I19:I29" si="6">E19/H19</f>
        <v>0.80416666666666659</v>
      </c>
      <c r="J19" s="10">
        <f t="shared" si="5"/>
        <v>85.876515986769562</v>
      </c>
      <c r="K19" s="5">
        <f>D19-D18</f>
        <v>0</v>
      </c>
      <c r="L19" s="24">
        <f t="shared" ref="L19:L29" si="7">D19*J19*E19</f>
        <v>66296.670341786099</v>
      </c>
      <c r="N19" s="2"/>
      <c r="O19" s="3"/>
    </row>
    <row r="20" spans="1:15" x14ac:dyDescent="0.2">
      <c r="A20" s="5" t="s">
        <v>14</v>
      </c>
      <c r="B20" s="5">
        <v>2024</v>
      </c>
      <c r="C20" s="5">
        <v>3</v>
      </c>
      <c r="D20" s="6">
        <v>6</v>
      </c>
      <c r="E20" s="25">
        <f>386/3</f>
        <v>128.66666666666666</v>
      </c>
      <c r="F20" s="7">
        <v>9.2999999999999999E-2</v>
      </c>
      <c r="G20" s="8">
        <v>77.89</v>
      </c>
      <c r="H20" s="5">
        <v>160</v>
      </c>
      <c r="I20" s="9">
        <f t="shared" si="6"/>
        <v>0.80416666666666659</v>
      </c>
      <c r="J20" s="10">
        <f t="shared" si="5"/>
        <v>85.876515986769562</v>
      </c>
      <c r="K20" s="5">
        <f t="shared" ref="K20:K29" si="8">D20-D19</f>
        <v>0</v>
      </c>
      <c r="L20" s="24">
        <f t="shared" si="7"/>
        <v>66296.670341786099</v>
      </c>
      <c r="N20" s="2"/>
      <c r="O20" s="3"/>
    </row>
    <row r="21" spans="1:15" x14ac:dyDescent="0.2">
      <c r="A21" s="5" t="s">
        <v>14</v>
      </c>
      <c r="B21" s="5">
        <v>2024</v>
      </c>
      <c r="C21" s="5">
        <v>4</v>
      </c>
      <c r="D21" s="6">
        <v>6</v>
      </c>
      <c r="E21" s="25">
        <f>404/3</f>
        <v>134.66666666666666</v>
      </c>
      <c r="F21" s="7">
        <v>9.2999999999999999E-2</v>
      </c>
      <c r="G21" s="8">
        <v>77.89</v>
      </c>
      <c r="H21" s="5">
        <v>160</v>
      </c>
      <c r="I21" s="9">
        <f t="shared" si="6"/>
        <v>0.84166666666666656</v>
      </c>
      <c r="J21" s="10">
        <f t="shared" si="5"/>
        <v>85.876515986769562</v>
      </c>
      <c r="K21" s="5">
        <f t="shared" si="8"/>
        <v>0</v>
      </c>
      <c r="L21" s="24">
        <f t="shared" si="7"/>
        <v>69388.224917309795</v>
      </c>
      <c r="N21" s="2"/>
      <c r="O21" s="3"/>
    </row>
    <row r="22" spans="1:15" x14ac:dyDescent="0.2">
      <c r="A22" s="5" t="s">
        <v>14</v>
      </c>
      <c r="B22" s="5">
        <v>2024</v>
      </c>
      <c r="C22" s="5">
        <v>5</v>
      </c>
      <c r="D22" s="6">
        <v>6</v>
      </c>
      <c r="E22" s="25">
        <f>422/3</f>
        <v>140.66666666666666</v>
      </c>
      <c r="F22" s="7">
        <v>9.2999999999999999E-2</v>
      </c>
      <c r="G22" s="8">
        <v>77.89</v>
      </c>
      <c r="H22" s="5">
        <v>160</v>
      </c>
      <c r="I22" s="9">
        <f t="shared" si="6"/>
        <v>0.87916666666666665</v>
      </c>
      <c r="J22" s="10">
        <f t="shared" si="5"/>
        <v>85.876515986769562</v>
      </c>
      <c r="K22" s="5">
        <f t="shared" si="8"/>
        <v>0</v>
      </c>
      <c r="L22" s="24">
        <f t="shared" si="7"/>
        <v>72479.779492833506</v>
      </c>
      <c r="N22" s="2"/>
      <c r="O22" s="3"/>
    </row>
    <row r="23" spans="1:15" x14ac:dyDescent="0.2">
      <c r="A23" s="5" t="s">
        <v>14</v>
      </c>
      <c r="B23" s="5">
        <v>2024</v>
      </c>
      <c r="C23" s="5">
        <v>6</v>
      </c>
      <c r="D23" s="6">
        <v>6</v>
      </c>
      <c r="E23" s="25">
        <f>367/3</f>
        <v>122.33333333333333</v>
      </c>
      <c r="F23" s="7">
        <v>9.2999999999999999E-2</v>
      </c>
      <c r="G23" s="8">
        <v>77.89</v>
      </c>
      <c r="H23" s="5">
        <v>160</v>
      </c>
      <c r="I23" s="9">
        <f t="shared" si="6"/>
        <v>0.76458333333333328</v>
      </c>
      <c r="J23" s="10">
        <f t="shared" si="5"/>
        <v>85.876515986769562</v>
      </c>
      <c r="K23" s="5">
        <f t="shared" si="8"/>
        <v>0</v>
      </c>
      <c r="L23" s="24">
        <f t="shared" si="7"/>
        <v>63033.362734288858</v>
      </c>
      <c r="N23" s="2"/>
      <c r="O23" s="3"/>
    </row>
    <row r="24" spans="1:15" x14ac:dyDescent="0.2">
      <c r="A24" s="5" t="s">
        <v>14</v>
      </c>
      <c r="B24" s="5">
        <v>2024</v>
      </c>
      <c r="C24" s="5">
        <v>7</v>
      </c>
      <c r="D24" s="6">
        <v>6</v>
      </c>
      <c r="E24" s="25">
        <f>422/3</f>
        <v>140.66666666666666</v>
      </c>
      <c r="F24" s="7">
        <v>9.2999999999999999E-2</v>
      </c>
      <c r="G24" s="8">
        <v>77.89</v>
      </c>
      <c r="H24" s="5">
        <v>160</v>
      </c>
      <c r="I24" s="9">
        <f t="shared" si="6"/>
        <v>0.87916666666666665</v>
      </c>
      <c r="J24" s="10">
        <f t="shared" si="5"/>
        <v>85.876515986769562</v>
      </c>
      <c r="K24" s="5">
        <f t="shared" si="8"/>
        <v>0</v>
      </c>
      <c r="L24" s="24">
        <f t="shared" si="7"/>
        <v>72479.779492833506</v>
      </c>
      <c r="N24" s="2"/>
      <c r="O24" s="3"/>
    </row>
    <row r="25" spans="1:15" x14ac:dyDescent="0.2">
      <c r="A25" s="5" t="s">
        <v>14</v>
      </c>
      <c r="B25" s="5">
        <v>2024</v>
      </c>
      <c r="C25" s="5">
        <v>8</v>
      </c>
      <c r="D25" s="6">
        <v>6</v>
      </c>
      <c r="E25" s="25">
        <f>404/3</f>
        <v>134.66666666666666</v>
      </c>
      <c r="F25" s="7">
        <v>9.2999999999999999E-2</v>
      </c>
      <c r="G25" s="8">
        <v>77.89</v>
      </c>
      <c r="H25" s="5">
        <v>160</v>
      </c>
      <c r="I25" s="9">
        <f t="shared" si="6"/>
        <v>0.84166666666666656</v>
      </c>
      <c r="J25" s="10">
        <f t="shared" si="5"/>
        <v>85.876515986769562</v>
      </c>
      <c r="K25" s="5">
        <f t="shared" si="8"/>
        <v>0</v>
      </c>
      <c r="L25" s="24">
        <f t="shared" si="7"/>
        <v>69388.224917309795</v>
      </c>
      <c r="N25" s="2"/>
      <c r="O25" s="3"/>
    </row>
    <row r="26" spans="1:15" x14ac:dyDescent="0.2">
      <c r="A26" s="5" t="s">
        <v>14</v>
      </c>
      <c r="B26" s="5">
        <v>2024</v>
      </c>
      <c r="C26" s="5">
        <v>9</v>
      </c>
      <c r="D26" s="6">
        <v>6</v>
      </c>
      <c r="E26" s="25">
        <f>386/3</f>
        <v>128.66666666666666</v>
      </c>
      <c r="F26" s="7">
        <v>9.2999999999999999E-2</v>
      </c>
      <c r="G26" s="8">
        <v>77.89</v>
      </c>
      <c r="H26" s="5">
        <v>160</v>
      </c>
      <c r="I26" s="9">
        <f t="shared" si="6"/>
        <v>0.80416666666666659</v>
      </c>
      <c r="J26" s="10">
        <f t="shared" si="5"/>
        <v>85.876515986769562</v>
      </c>
      <c r="K26" s="5">
        <f t="shared" si="8"/>
        <v>0</v>
      </c>
      <c r="L26" s="24">
        <f t="shared" si="7"/>
        <v>66296.670341786099</v>
      </c>
      <c r="N26" s="2"/>
      <c r="O26" s="3"/>
    </row>
    <row r="27" spans="1:15" x14ac:dyDescent="0.2">
      <c r="A27" s="5" t="s">
        <v>14</v>
      </c>
      <c r="B27" s="5">
        <v>2024</v>
      </c>
      <c r="C27" s="5">
        <v>10</v>
      </c>
      <c r="D27" s="6">
        <v>6</v>
      </c>
      <c r="E27" s="25">
        <f>422/3</f>
        <v>140.66666666666666</v>
      </c>
      <c r="F27" s="7">
        <v>9.2999999999999999E-2</v>
      </c>
      <c r="G27" s="8">
        <v>77.89</v>
      </c>
      <c r="H27" s="5">
        <v>160</v>
      </c>
      <c r="I27" s="9">
        <f t="shared" si="6"/>
        <v>0.87916666666666665</v>
      </c>
      <c r="J27" s="10">
        <f t="shared" si="5"/>
        <v>85.876515986769562</v>
      </c>
      <c r="K27" s="5">
        <f t="shared" si="8"/>
        <v>0</v>
      </c>
      <c r="L27" s="24">
        <f t="shared" si="7"/>
        <v>72479.779492833506</v>
      </c>
      <c r="N27" s="2"/>
      <c r="O27" s="3"/>
    </row>
    <row r="28" spans="1:15" x14ac:dyDescent="0.2">
      <c r="A28" s="5" t="s">
        <v>14</v>
      </c>
      <c r="B28" s="5">
        <v>2024</v>
      </c>
      <c r="C28" s="5">
        <v>11</v>
      </c>
      <c r="D28" s="6">
        <v>6</v>
      </c>
      <c r="E28" s="25">
        <f>386/3</f>
        <v>128.66666666666666</v>
      </c>
      <c r="F28" s="7">
        <v>9.2999999999999999E-2</v>
      </c>
      <c r="G28" s="8">
        <v>77.89</v>
      </c>
      <c r="H28" s="5">
        <v>160</v>
      </c>
      <c r="I28" s="9">
        <f t="shared" si="6"/>
        <v>0.80416666666666659</v>
      </c>
      <c r="J28" s="10">
        <f t="shared" si="5"/>
        <v>85.876515986769562</v>
      </c>
      <c r="K28" s="5">
        <f t="shared" si="8"/>
        <v>0</v>
      </c>
      <c r="L28" s="24">
        <f t="shared" si="7"/>
        <v>66296.670341786099</v>
      </c>
      <c r="N28" s="2"/>
      <c r="O28" s="3"/>
    </row>
    <row r="29" spans="1:15" x14ac:dyDescent="0.2">
      <c r="A29" s="5" t="s">
        <v>14</v>
      </c>
      <c r="B29" s="5">
        <v>2024</v>
      </c>
      <c r="C29" s="5">
        <v>12</v>
      </c>
      <c r="D29" s="6">
        <v>6</v>
      </c>
      <c r="E29" s="25">
        <f>404/3</f>
        <v>134.66666666666666</v>
      </c>
      <c r="F29" s="7">
        <v>9.2999999999999999E-2</v>
      </c>
      <c r="G29" s="8">
        <v>77.89</v>
      </c>
      <c r="H29" s="5">
        <v>160</v>
      </c>
      <c r="I29" s="9">
        <f t="shared" si="6"/>
        <v>0.84166666666666656</v>
      </c>
      <c r="J29" s="10">
        <f t="shared" si="5"/>
        <v>85.876515986769562</v>
      </c>
      <c r="K29" s="5">
        <f t="shared" si="8"/>
        <v>0</v>
      </c>
      <c r="L29" s="24">
        <f t="shared" si="7"/>
        <v>69388.224917309795</v>
      </c>
      <c r="N29" s="2"/>
      <c r="O29" s="3"/>
    </row>
    <row r="30" spans="1:15" s="21" customFormat="1" x14ac:dyDescent="0.2">
      <c r="A30" s="18"/>
      <c r="B30" s="18"/>
      <c r="C30" s="18"/>
      <c r="D30" s="15" t="s">
        <v>13</v>
      </c>
      <c r="E30" s="4">
        <f>SUM(E18:E29)</f>
        <v>1604.0000000000002</v>
      </c>
      <c r="F30" s="19">
        <f>AVERAGE(F18:F29)</f>
        <v>9.2999999999999985E-2</v>
      </c>
      <c r="G30" s="20">
        <f>AVERAGE(G18:G29)</f>
        <v>77.89</v>
      </c>
      <c r="H30" s="4">
        <f>SUM(H18:H29)</f>
        <v>1920</v>
      </c>
      <c r="I30" s="19">
        <f t="shared" ref="I30" si="9">E30/H30</f>
        <v>0.83541666666666681</v>
      </c>
      <c r="J30" s="20">
        <f>AVERAGE(J18:J29)</f>
        <v>85.876515986769576</v>
      </c>
      <c r="K30" s="4">
        <f>SUM(K18:K29)</f>
        <v>3</v>
      </c>
      <c r="L30" s="20">
        <f>SUM(L18:L29)</f>
        <v>826475.58985667035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9D0CF-6CAA-AE41-8933-D3F78C3ECD62}">
  <dimension ref="A1:O30"/>
  <sheetViews>
    <sheetView zoomScale="156" zoomScaleNormal="156" workbookViewId="0">
      <selection activeCell="A16" sqref="A16:XFD30"/>
    </sheetView>
  </sheetViews>
  <sheetFormatPr baseColWidth="10" defaultColWidth="8.83203125" defaultRowHeight="15" x14ac:dyDescent="0.2"/>
  <cols>
    <col min="1" max="1" width="11.1640625" customWidth="1"/>
    <col min="2" max="2" width="11.33203125" customWidth="1"/>
    <col min="3" max="3" width="12.5" bestFit="1" customWidth="1"/>
    <col min="4" max="4" width="14.83203125" bestFit="1" customWidth="1"/>
    <col min="5" max="5" width="11.5" bestFit="1" customWidth="1"/>
    <col min="6" max="6" width="7.33203125" bestFit="1" customWidth="1"/>
    <col min="7" max="7" width="8.83203125" bestFit="1" customWidth="1"/>
    <col min="8" max="8" width="14.5" bestFit="1" customWidth="1"/>
    <col min="9" max="9" width="13.5" bestFit="1" customWidth="1"/>
    <col min="10" max="10" width="9.5" bestFit="1" customWidth="1"/>
    <col min="11" max="11" width="9.6640625" bestFit="1" customWidth="1"/>
    <col min="12" max="12" width="15.83203125" bestFit="1" customWidth="1"/>
  </cols>
  <sheetData>
    <row r="1" spans="1:15" x14ac:dyDescent="0.2">
      <c r="B1" s="16" t="s">
        <v>11</v>
      </c>
      <c r="C1" s="16"/>
      <c r="D1" s="17">
        <v>18.100000000000001</v>
      </c>
      <c r="E1" s="1"/>
      <c r="F1" s="1"/>
      <c r="G1" s="1"/>
      <c r="H1" s="1"/>
      <c r="I1" s="1"/>
      <c r="J1" s="1"/>
      <c r="K1" s="1"/>
      <c r="L1" s="1"/>
    </row>
    <row r="2" spans="1:15" x14ac:dyDescent="0.2">
      <c r="A2" s="4"/>
      <c r="B2" s="4" t="s">
        <v>5</v>
      </c>
      <c r="C2" s="4" t="s">
        <v>4</v>
      </c>
      <c r="D2" s="4" t="s">
        <v>3</v>
      </c>
      <c r="E2" s="4" t="s">
        <v>6</v>
      </c>
      <c r="F2" s="4" t="s">
        <v>7</v>
      </c>
      <c r="G2" s="4" t="s">
        <v>0</v>
      </c>
      <c r="H2" s="4" t="s">
        <v>9</v>
      </c>
      <c r="I2" s="4" t="s">
        <v>1</v>
      </c>
      <c r="J2" s="4" t="s">
        <v>2</v>
      </c>
      <c r="K2" s="4" t="s">
        <v>10</v>
      </c>
      <c r="L2" s="4" t="s">
        <v>8</v>
      </c>
    </row>
    <row r="3" spans="1:15" x14ac:dyDescent="0.2">
      <c r="A3" s="5" t="s">
        <v>12</v>
      </c>
      <c r="B3" s="5">
        <v>2024</v>
      </c>
      <c r="C3" s="5">
        <v>1</v>
      </c>
      <c r="D3" s="6">
        <v>18.100000000000001</v>
      </c>
      <c r="E3" s="6">
        <v>137</v>
      </c>
      <c r="F3" s="23">
        <v>0.31434000000000001</v>
      </c>
      <c r="G3" s="8">
        <v>67.03</v>
      </c>
      <c r="H3" s="5">
        <v>184</v>
      </c>
      <c r="I3" s="9">
        <f>E3/H3</f>
        <v>0.74456521739130432</v>
      </c>
      <c r="J3" s="10">
        <f t="shared" ref="J3:J14" si="0">G3/(1-F3)</f>
        <v>97.759822652626681</v>
      </c>
      <c r="K3" s="5">
        <f>D3-D1</f>
        <v>0</v>
      </c>
      <c r="L3" s="10">
        <f>D3*J3*E3</f>
        <v>242415.03223171842</v>
      </c>
      <c r="N3" s="2"/>
      <c r="O3" s="3"/>
    </row>
    <row r="4" spans="1:15" x14ac:dyDescent="0.2">
      <c r="A4" s="5" t="s">
        <v>12</v>
      </c>
      <c r="B4" s="5">
        <v>2024</v>
      </c>
      <c r="C4" s="5">
        <v>2</v>
      </c>
      <c r="D4" s="6">
        <v>18.100000000000001</v>
      </c>
      <c r="E4" s="6">
        <v>134</v>
      </c>
      <c r="F4" s="23">
        <v>0.31434000000000001</v>
      </c>
      <c r="G4" s="8">
        <v>67.03</v>
      </c>
      <c r="H4" s="5">
        <v>168</v>
      </c>
      <c r="I4" s="9">
        <f t="shared" ref="I4:I14" si="1">E4/H4</f>
        <v>0.79761904761904767</v>
      </c>
      <c r="J4" s="10">
        <f t="shared" si="0"/>
        <v>97.759822652626681</v>
      </c>
      <c r="K4" s="5">
        <f>D4-D3</f>
        <v>0</v>
      </c>
      <c r="L4" s="10">
        <f t="shared" ref="L4:L14" si="2">D4*J4*E4</f>
        <v>237106.67386168079</v>
      </c>
      <c r="N4" s="2"/>
      <c r="O4" s="3"/>
    </row>
    <row r="5" spans="1:15" x14ac:dyDescent="0.2">
      <c r="A5" s="5" t="s">
        <v>12</v>
      </c>
      <c r="B5" s="5">
        <v>2024</v>
      </c>
      <c r="C5" s="5">
        <v>3</v>
      </c>
      <c r="D5" s="6">
        <v>19.100000000000001</v>
      </c>
      <c r="E5" s="6">
        <v>128</v>
      </c>
      <c r="F5" s="23">
        <v>0.31434000000000001</v>
      </c>
      <c r="G5" s="8">
        <v>67.03</v>
      </c>
      <c r="H5" s="5">
        <v>168</v>
      </c>
      <c r="I5" s="9">
        <f t="shared" si="1"/>
        <v>0.76190476190476186</v>
      </c>
      <c r="J5" s="10">
        <f t="shared" si="0"/>
        <v>97.759822652626681</v>
      </c>
      <c r="K5" s="5">
        <f t="shared" ref="K5:K14" si="3">D5-D4</f>
        <v>1</v>
      </c>
      <c r="L5" s="10">
        <f t="shared" si="2"/>
        <v>239003.21442114172</v>
      </c>
      <c r="N5" s="2"/>
      <c r="O5" s="3"/>
    </row>
    <row r="6" spans="1:15" x14ac:dyDescent="0.2">
      <c r="A6" s="5" t="s">
        <v>12</v>
      </c>
      <c r="B6" s="5">
        <v>2024</v>
      </c>
      <c r="C6" s="5">
        <v>4</v>
      </c>
      <c r="D6" s="6">
        <v>19.100000000000001</v>
      </c>
      <c r="E6" s="6">
        <v>119</v>
      </c>
      <c r="F6" s="23">
        <v>0.31434000000000001</v>
      </c>
      <c r="G6" s="8">
        <v>67.03</v>
      </c>
      <c r="H6" s="5">
        <v>176</v>
      </c>
      <c r="I6" s="9">
        <f t="shared" si="1"/>
        <v>0.67613636363636365</v>
      </c>
      <c r="J6" s="10">
        <f t="shared" si="0"/>
        <v>97.759822652626681</v>
      </c>
      <c r="K6" s="5">
        <f t="shared" si="3"/>
        <v>0</v>
      </c>
      <c r="L6" s="10">
        <f t="shared" si="2"/>
        <v>222198.30090715518</v>
      </c>
      <c r="N6" s="2"/>
      <c r="O6" s="3"/>
    </row>
    <row r="7" spans="1:15" x14ac:dyDescent="0.2">
      <c r="A7" s="5" t="s">
        <v>12</v>
      </c>
      <c r="B7" s="5">
        <v>2024</v>
      </c>
      <c r="C7" s="5">
        <v>5</v>
      </c>
      <c r="D7" s="6">
        <v>20.100000000000001</v>
      </c>
      <c r="E7" s="6">
        <v>126</v>
      </c>
      <c r="F7" s="23">
        <v>0.31434000000000001</v>
      </c>
      <c r="G7" s="8">
        <v>67.03</v>
      </c>
      <c r="H7" s="5">
        <v>184</v>
      </c>
      <c r="I7" s="9">
        <f t="shared" si="1"/>
        <v>0.68478260869565222</v>
      </c>
      <c r="J7" s="10">
        <f t="shared" si="0"/>
        <v>97.759822652626681</v>
      </c>
      <c r="K7" s="5">
        <f t="shared" si="3"/>
        <v>1</v>
      </c>
      <c r="L7" s="10">
        <f t="shared" si="2"/>
        <v>247586.52685004234</v>
      </c>
      <c r="N7" s="2"/>
      <c r="O7" s="3"/>
    </row>
    <row r="8" spans="1:15" x14ac:dyDescent="0.2">
      <c r="A8" s="5" t="s">
        <v>12</v>
      </c>
      <c r="B8" s="5">
        <v>2024</v>
      </c>
      <c r="C8" s="5">
        <v>6</v>
      </c>
      <c r="D8" s="6">
        <v>20.100000000000001</v>
      </c>
      <c r="E8" s="6">
        <v>127</v>
      </c>
      <c r="F8" s="23">
        <v>0.31434000000000001</v>
      </c>
      <c r="G8" s="8">
        <v>67.03</v>
      </c>
      <c r="H8" s="5">
        <v>160</v>
      </c>
      <c r="I8" s="9">
        <f t="shared" si="1"/>
        <v>0.79374999999999996</v>
      </c>
      <c r="J8" s="10">
        <f t="shared" si="0"/>
        <v>97.759822652626681</v>
      </c>
      <c r="K8" s="5">
        <f t="shared" si="3"/>
        <v>0</v>
      </c>
      <c r="L8" s="10">
        <f t="shared" si="2"/>
        <v>249551.49928536016</v>
      </c>
      <c r="N8" s="2"/>
      <c r="O8" s="3"/>
    </row>
    <row r="9" spans="1:15" x14ac:dyDescent="0.2">
      <c r="A9" s="5" t="s">
        <v>12</v>
      </c>
      <c r="B9" s="5">
        <v>2024</v>
      </c>
      <c r="C9" s="5">
        <v>7</v>
      </c>
      <c r="D9" s="6">
        <v>20.100000000000001</v>
      </c>
      <c r="E9" s="6">
        <v>139</v>
      </c>
      <c r="F9" s="23">
        <v>0.31434000000000001</v>
      </c>
      <c r="G9" s="8">
        <v>67.03</v>
      </c>
      <c r="H9" s="5">
        <v>184</v>
      </c>
      <c r="I9" s="9">
        <f t="shared" si="1"/>
        <v>0.75543478260869568</v>
      </c>
      <c r="J9" s="10">
        <f t="shared" si="0"/>
        <v>97.759822652626681</v>
      </c>
      <c r="K9" s="5">
        <f t="shared" si="3"/>
        <v>0</v>
      </c>
      <c r="L9" s="10">
        <f t="shared" si="2"/>
        <v>273131.16850917373</v>
      </c>
      <c r="N9" s="2"/>
      <c r="O9" s="3"/>
    </row>
    <row r="10" spans="1:15" x14ac:dyDescent="0.2">
      <c r="A10" s="5" t="s">
        <v>12</v>
      </c>
      <c r="B10" s="5">
        <v>2024</v>
      </c>
      <c r="C10" s="5">
        <v>8</v>
      </c>
      <c r="D10" s="6">
        <v>20.100000000000001</v>
      </c>
      <c r="E10" s="6">
        <v>126</v>
      </c>
      <c r="F10" s="23">
        <v>0.31434000000000001</v>
      </c>
      <c r="G10" s="8">
        <v>67.03</v>
      </c>
      <c r="H10" s="5">
        <v>176</v>
      </c>
      <c r="I10" s="9">
        <f t="shared" si="1"/>
        <v>0.71590909090909094</v>
      </c>
      <c r="J10" s="10">
        <f t="shared" si="0"/>
        <v>97.759822652626681</v>
      </c>
      <c r="K10" s="5">
        <f t="shared" si="3"/>
        <v>0</v>
      </c>
      <c r="L10" s="10">
        <f t="shared" si="2"/>
        <v>247586.52685004234</v>
      </c>
      <c r="N10" s="2"/>
      <c r="O10" s="3"/>
    </row>
    <row r="11" spans="1:15" x14ac:dyDescent="0.2">
      <c r="A11" s="5" t="s">
        <v>12</v>
      </c>
      <c r="B11" s="5">
        <v>2024</v>
      </c>
      <c r="C11" s="5">
        <v>9</v>
      </c>
      <c r="D11" s="6">
        <v>21.1</v>
      </c>
      <c r="E11" s="6">
        <v>123</v>
      </c>
      <c r="F11" s="23">
        <v>0.31434000000000001</v>
      </c>
      <c r="G11" s="8">
        <v>67.03</v>
      </c>
      <c r="H11" s="5">
        <v>168</v>
      </c>
      <c r="I11" s="9">
        <f t="shared" si="1"/>
        <v>0.7321428571428571</v>
      </c>
      <c r="J11" s="10">
        <f t="shared" si="0"/>
        <v>97.759822652626681</v>
      </c>
      <c r="K11" s="5">
        <f t="shared" si="3"/>
        <v>1</v>
      </c>
      <c r="L11" s="10">
        <f t="shared" si="2"/>
        <v>253716.06773036206</v>
      </c>
      <c r="N11" s="2"/>
      <c r="O11" s="3"/>
    </row>
    <row r="12" spans="1:15" x14ac:dyDescent="0.2">
      <c r="A12" s="5" t="s">
        <v>12</v>
      </c>
      <c r="B12" s="5">
        <v>2024</v>
      </c>
      <c r="C12" s="5">
        <v>10</v>
      </c>
      <c r="D12" s="6">
        <v>21.1</v>
      </c>
      <c r="E12" s="6">
        <v>145</v>
      </c>
      <c r="F12" s="23">
        <v>0.31434000000000001</v>
      </c>
      <c r="G12" s="8">
        <v>67.03</v>
      </c>
      <c r="H12" s="5">
        <v>184</v>
      </c>
      <c r="I12" s="9">
        <f t="shared" si="1"/>
        <v>0.78804347826086951</v>
      </c>
      <c r="J12" s="10">
        <f t="shared" si="0"/>
        <v>97.759822652626681</v>
      </c>
      <c r="K12" s="5">
        <f t="shared" si="3"/>
        <v>0</v>
      </c>
      <c r="L12" s="10">
        <f t="shared" si="2"/>
        <v>299096.17740571138</v>
      </c>
      <c r="N12" s="2"/>
      <c r="O12" s="3"/>
    </row>
    <row r="13" spans="1:15" x14ac:dyDescent="0.2">
      <c r="A13" s="5" t="s">
        <v>12</v>
      </c>
      <c r="B13" s="5">
        <v>2024</v>
      </c>
      <c r="C13" s="5">
        <v>11</v>
      </c>
      <c r="D13" s="6">
        <v>21.1</v>
      </c>
      <c r="E13" s="6">
        <v>132</v>
      </c>
      <c r="F13" s="23">
        <v>0.31434000000000001</v>
      </c>
      <c r="G13" s="8">
        <v>67.03</v>
      </c>
      <c r="H13" s="5">
        <v>168</v>
      </c>
      <c r="I13" s="9">
        <f t="shared" si="1"/>
        <v>0.7857142857142857</v>
      </c>
      <c r="J13" s="10">
        <f t="shared" si="0"/>
        <v>97.759822652626681</v>
      </c>
      <c r="K13" s="5">
        <f t="shared" si="3"/>
        <v>0</v>
      </c>
      <c r="L13" s="10">
        <f t="shared" si="2"/>
        <v>272280.65805209585</v>
      </c>
      <c r="N13" s="2"/>
      <c r="O13" s="3"/>
    </row>
    <row r="14" spans="1:15" x14ac:dyDescent="0.2">
      <c r="A14" s="5" t="s">
        <v>12</v>
      </c>
      <c r="B14" s="5">
        <v>2024</v>
      </c>
      <c r="C14" s="5">
        <v>12</v>
      </c>
      <c r="D14" s="6">
        <v>21.1</v>
      </c>
      <c r="E14" s="6">
        <v>117</v>
      </c>
      <c r="F14" s="23">
        <v>0.31434000000000001</v>
      </c>
      <c r="G14" s="8">
        <v>67.03</v>
      </c>
      <c r="H14" s="5">
        <v>176</v>
      </c>
      <c r="I14" s="9">
        <f t="shared" si="1"/>
        <v>0.66477272727272729</v>
      </c>
      <c r="J14" s="10">
        <f t="shared" si="0"/>
        <v>97.759822652626681</v>
      </c>
      <c r="K14" s="5">
        <f t="shared" si="3"/>
        <v>0</v>
      </c>
      <c r="L14" s="10">
        <f t="shared" si="2"/>
        <v>241339.67418253951</v>
      </c>
      <c r="N14" s="2"/>
      <c r="O14" s="3"/>
    </row>
    <row r="15" spans="1:15" s="21" customFormat="1" x14ac:dyDescent="0.2">
      <c r="A15" s="18"/>
      <c r="B15" s="18"/>
      <c r="C15" s="18"/>
      <c r="D15" s="15" t="s">
        <v>13</v>
      </c>
      <c r="E15" s="4">
        <f>SUM(E3:E14)</f>
        <v>1553</v>
      </c>
      <c r="F15" s="19">
        <f>AVERAGE(F3:F14)</f>
        <v>0.31434000000000001</v>
      </c>
      <c r="G15" s="20">
        <f>AVERAGE(G3:G14)</f>
        <v>67.029999999999987</v>
      </c>
      <c r="H15" s="4">
        <f>SUM(H3:H14)</f>
        <v>2096</v>
      </c>
      <c r="I15" s="19">
        <f t="shared" ref="I15" si="4">E15/H15</f>
        <v>0.74093511450381677</v>
      </c>
      <c r="J15" s="20">
        <f>AVERAGE(J3:J14)</f>
        <v>97.759822652626681</v>
      </c>
      <c r="K15" s="4">
        <f>SUM(K3:K14)</f>
        <v>3</v>
      </c>
      <c r="L15" s="20">
        <f>SUM(L3:L14)</f>
        <v>3025011.5202870229</v>
      </c>
    </row>
    <row r="16" spans="1:15" x14ac:dyDescent="0.2">
      <c r="B16" s="16" t="s">
        <v>11</v>
      </c>
      <c r="C16" s="16"/>
      <c r="D16" s="17">
        <v>3</v>
      </c>
      <c r="E16" s="1"/>
      <c r="F16" s="1"/>
      <c r="G16" s="1"/>
      <c r="H16" s="1"/>
      <c r="I16" s="1"/>
      <c r="J16" s="1"/>
      <c r="K16" s="1"/>
      <c r="L16" s="1"/>
    </row>
    <row r="17" spans="1:15" x14ac:dyDescent="0.2">
      <c r="A17" s="4"/>
      <c r="B17" s="4" t="s">
        <v>5</v>
      </c>
      <c r="C17" s="4" t="s">
        <v>4</v>
      </c>
      <c r="D17" s="4" t="s">
        <v>3</v>
      </c>
      <c r="E17" s="4" t="s">
        <v>6</v>
      </c>
      <c r="F17" s="4" t="s">
        <v>7</v>
      </c>
      <c r="G17" s="4" t="s">
        <v>0</v>
      </c>
      <c r="H17" s="4" t="s">
        <v>9</v>
      </c>
      <c r="I17" s="4" t="s">
        <v>1</v>
      </c>
      <c r="J17" s="4" t="s">
        <v>2</v>
      </c>
      <c r="K17" s="4" t="s">
        <v>10</v>
      </c>
      <c r="L17" s="4" t="s">
        <v>8</v>
      </c>
    </row>
    <row r="18" spans="1:15" x14ac:dyDescent="0.2">
      <c r="A18" s="5" t="s">
        <v>14</v>
      </c>
      <c r="B18" s="5">
        <v>2024</v>
      </c>
      <c r="C18" s="5">
        <v>1</v>
      </c>
      <c r="D18" s="6">
        <v>6</v>
      </c>
      <c r="E18" s="25">
        <f>846/6</f>
        <v>141</v>
      </c>
      <c r="F18" s="7">
        <v>0.11600000000000001</v>
      </c>
      <c r="G18" s="8">
        <v>75.91</v>
      </c>
      <c r="H18" s="5">
        <v>160</v>
      </c>
      <c r="I18" s="9">
        <f>E18/H18</f>
        <v>0.88124999999999998</v>
      </c>
      <c r="J18" s="10">
        <f t="shared" ref="J18:J29" si="5">G18/(1-F18)</f>
        <v>85.871040723981892</v>
      </c>
      <c r="K18" s="5">
        <f>D18-D16</f>
        <v>3</v>
      </c>
      <c r="L18" s="10">
        <f>D18*J18*E18</f>
        <v>72646.900452488684</v>
      </c>
      <c r="N18" s="2"/>
      <c r="O18" s="3"/>
    </row>
    <row r="19" spans="1:15" x14ac:dyDescent="0.2">
      <c r="A19" s="5" t="s">
        <v>14</v>
      </c>
      <c r="B19" s="5">
        <v>2024</v>
      </c>
      <c r="C19" s="5">
        <v>2</v>
      </c>
      <c r="D19" s="6">
        <v>6</v>
      </c>
      <c r="E19" s="25">
        <f>772/6</f>
        <v>128.66666666666666</v>
      </c>
      <c r="F19" s="7">
        <v>0.11600000000000001</v>
      </c>
      <c r="G19" s="8">
        <v>75.91</v>
      </c>
      <c r="H19" s="5">
        <v>160</v>
      </c>
      <c r="I19" s="9">
        <f t="shared" ref="I19:I29" si="6">E19/H19</f>
        <v>0.80416666666666659</v>
      </c>
      <c r="J19" s="10">
        <f t="shared" si="5"/>
        <v>85.871040723981892</v>
      </c>
      <c r="K19" s="5">
        <f>D19-D18</f>
        <v>0</v>
      </c>
      <c r="L19" s="10">
        <f t="shared" ref="L19:L29" si="7">D19*J19*E19</f>
        <v>66292.443438914022</v>
      </c>
      <c r="N19" s="2"/>
      <c r="O19" s="3"/>
    </row>
    <row r="20" spans="1:15" x14ac:dyDescent="0.2">
      <c r="A20" s="5" t="s">
        <v>14</v>
      </c>
      <c r="B20" s="5">
        <v>2024</v>
      </c>
      <c r="C20" s="5">
        <v>3</v>
      </c>
      <c r="D20" s="6">
        <v>6</v>
      </c>
      <c r="E20" s="25">
        <f>772/6</f>
        <v>128.66666666666666</v>
      </c>
      <c r="F20" s="7">
        <v>0.11600000000000001</v>
      </c>
      <c r="G20" s="8">
        <v>75.91</v>
      </c>
      <c r="H20" s="5">
        <v>160</v>
      </c>
      <c r="I20" s="9">
        <f t="shared" si="6"/>
        <v>0.80416666666666659</v>
      </c>
      <c r="J20" s="10">
        <f t="shared" si="5"/>
        <v>85.871040723981892</v>
      </c>
      <c r="K20" s="5">
        <f t="shared" ref="K20:K29" si="8">D20-D19</f>
        <v>0</v>
      </c>
      <c r="L20" s="10">
        <f t="shared" si="7"/>
        <v>66292.443438914022</v>
      </c>
      <c r="N20" s="2"/>
      <c r="O20" s="3"/>
    </row>
    <row r="21" spans="1:15" x14ac:dyDescent="0.2">
      <c r="A21" s="5" t="s">
        <v>14</v>
      </c>
      <c r="B21" s="5">
        <v>2024</v>
      </c>
      <c r="C21" s="5">
        <v>4</v>
      </c>
      <c r="D21" s="6">
        <v>6</v>
      </c>
      <c r="E21" s="25">
        <f>809/6</f>
        <v>134.83333333333334</v>
      </c>
      <c r="F21" s="7">
        <v>0.11600000000000001</v>
      </c>
      <c r="G21" s="8">
        <v>75.91</v>
      </c>
      <c r="H21" s="5">
        <v>160</v>
      </c>
      <c r="I21" s="9">
        <f t="shared" si="6"/>
        <v>0.84270833333333339</v>
      </c>
      <c r="J21" s="10">
        <f t="shared" si="5"/>
        <v>85.871040723981892</v>
      </c>
      <c r="K21" s="5">
        <f t="shared" si="8"/>
        <v>0</v>
      </c>
      <c r="L21" s="10">
        <f t="shared" si="7"/>
        <v>69469.671945701353</v>
      </c>
      <c r="N21" s="2"/>
      <c r="O21" s="3"/>
    </row>
    <row r="22" spans="1:15" x14ac:dyDescent="0.2">
      <c r="A22" s="5" t="s">
        <v>14</v>
      </c>
      <c r="B22" s="5">
        <v>2024</v>
      </c>
      <c r="C22" s="5">
        <v>5</v>
      </c>
      <c r="D22" s="6">
        <v>6</v>
      </c>
      <c r="E22" s="25">
        <f>845/6</f>
        <v>140.83333333333334</v>
      </c>
      <c r="F22" s="7">
        <v>0.11600000000000001</v>
      </c>
      <c r="G22" s="8">
        <v>75.91</v>
      </c>
      <c r="H22" s="5">
        <v>160</v>
      </c>
      <c r="I22" s="9">
        <f t="shared" si="6"/>
        <v>0.88020833333333337</v>
      </c>
      <c r="J22" s="10">
        <f t="shared" si="5"/>
        <v>85.871040723981892</v>
      </c>
      <c r="K22" s="5">
        <f t="shared" si="8"/>
        <v>0</v>
      </c>
      <c r="L22" s="10">
        <f t="shared" si="7"/>
        <v>72561.029411764714</v>
      </c>
      <c r="N22" s="2"/>
      <c r="O22" s="3"/>
    </row>
    <row r="23" spans="1:15" x14ac:dyDescent="0.2">
      <c r="A23" s="5" t="s">
        <v>14</v>
      </c>
      <c r="B23" s="5">
        <v>2024</v>
      </c>
      <c r="C23" s="5">
        <v>6</v>
      </c>
      <c r="D23" s="6">
        <v>6</v>
      </c>
      <c r="E23" s="25">
        <f>734/6</f>
        <v>122.33333333333333</v>
      </c>
      <c r="F23" s="7">
        <v>0.11600000000000001</v>
      </c>
      <c r="G23" s="8">
        <v>75.91</v>
      </c>
      <c r="H23" s="5">
        <v>160</v>
      </c>
      <c r="I23" s="9">
        <f t="shared" si="6"/>
        <v>0.76458333333333328</v>
      </c>
      <c r="J23" s="10">
        <f t="shared" si="5"/>
        <v>85.871040723981892</v>
      </c>
      <c r="K23" s="5">
        <f t="shared" si="8"/>
        <v>0</v>
      </c>
      <c r="L23" s="10">
        <f t="shared" si="7"/>
        <v>63029.343891402707</v>
      </c>
      <c r="N23" s="2"/>
      <c r="O23" s="3"/>
    </row>
    <row r="24" spans="1:15" x14ac:dyDescent="0.2">
      <c r="A24" s="5" t="s">
        <v>14</v>
      </c>
      <c r="B24" s="5">
        <v>2024</v>
      </c>
      <c r="C24" s="5">
        <v>7</v>
      </c>
      <c r="D24" s="6">
        <v>6</v>
      </c>
      <c r="E24" s="25">
        <f>845/6</f>
        <v>140.83333333333334</v>
      </c>
      <c r="F24" s="7">
        <v>0.11600000000000001</v>
      </c>
      <c r="G24" s="8">
        <v>75.91</v>
      </c>
      <c r="H24" s="5">
        <v>160</v>
      </c>
      <c r="I24" s="9">
        <f t="shared" si="6"/>
        <v>0.88020833333333337</v>
      </c>
      <c r="J24" s="10">
        <f t="shared" si="5"/>
        <v>85.871040723981892</v>
      </c>
      <c r="K24" s="5">
        <f t="shared" si="8"/>
        <v>0</v>
      </c>
      <c r="L24" s="10">
        <f t="shared" si="7"/>
        <v>72561.029411764714</v>
      </c>
      <c r="N24" s="2"/>
      <c r="O24" s="3"/>
    </row>
    <row r="25" spans="1:15" x14ac:dyDescent="0.2">
      <c r="A25" s="5" t="s">
        <v>14</v>
      </c>
      <c r="B25" s="5">
        <v>2024</v>
      </c>
      <c r="C25" s="5">
        <v>8</v>
      </c>
      <c r="D25" s="6">
        <v>6</v>
      </c>
      <c r="E25" s="25">
        <f>809/6</f>
        <v>134.83333333333334</v>
      </c>
      <c r="F25" s="7">
        <v>0.11600000000000001</v>
      </c>
      <c r="G25" s="8">
        <v>75.91</v>
      </c>
      <c r="H25" s="5">
        <v>160</v>
      </c>
      <c r="I25" s="9">
        <f t="shared" si="6"/>
        <v>0.84270833333333339</v>
      </c>
      <c r="J25" s="10">
        <f t="shared" si="5"/>
        <v>85.871040723981892</v>
      </c>
      <c r="K25" s="5">
        <f t="shared" si="8"/>
        <v>0</v>
      </c>
      <c r="L25" s="10">
        <f t="shared" si="7"/>
        <v>69469.671945701353</v>
      </c>
      <c r="N25" s="2"/>
      <c r="O25" s="3"/>
    </row>
    <row r="26" spans="1:15" x14ac:dyDescent="0.2">
      <c r="A26" s="5" t="s">
        <v>14</v>
      </c>
      <c r="B26" s="5">
        <v>2024</v>
      </c>
      <c r="C26" s="5">
        <v>9</v>
      </c>
      <c r="D26" s="6">
        <v>6</v>
      </c>
      <c r="E26" s="25">
        <f>772/6</f>
        <v>128.66666666666666</v>
      </c>
      <c r="F26" s="7">
        <v>0.11600000000000001</v>
      </c>
      <c r="G26" s="8">
        <v>75.91</v>
      </c>
      <c r="H26" s="5">
        <v>160</v>
      </c>
      <c r="I26" s="9">
        <f t="shared" si="6"/>
        <v>0.80416666666666659</v>
      </c>
      <c r="J26" s="10">
        <f t="shared" si="5"/>
        <v>85.871040723981892</v>
      </c>
      <c r="K26" s="5">
        <f t="shared" si="8"/>
        <v>0</v>
      </c>
      <c r="L26" s="10">
        <f t="shared" si="7"/>
        <v>66292.443438914022</v>
      </c>
      <c r="N26" s="2"/>
      <c r="O26" s="3"/>
    </row>
    <row r="27" spans="1:15" x14ac:dyDescent="0.2">
      <c r="A27" s="5" t="s">
        <v>14</v>
      </c>
      <c r="B27" s="5">
        <v>2024</v>
      </c>
      <c r="C27" s="5">
        <v>10</v>
      </c>
      <c r="D27" s="6">
        <v>6</v>
      </c>
      <c r="E27" s="25">
        <f>845/6</f>
        <v>140.83333333333334</v>
      </c>
      <c r="F27" s="7">
        <v>0.11600000000000001</v>
      </c>
      <c r="G27" s="8">
        <v>75.91</v>
      </c>
      <c r="H27" s="5">
        <v>160</v>
      </c>
      <c r="I27" s="9">
        <f t="shared" si="6"/>
        <v>0.88020833333333337</v>
      </c>
      <c r="J27" s="10">
        <f t="shared" si="5"/>
        <v>85.871040723981892</v>
      </c>
      <c r="K27" s="5">
        <f t="shared" si="8"/>
        <v>0</v>
      </c>
      <c r="L27" s="10">
        <f t="shared" si="7"/>
        <v>72561.029411764714</v>
      </c>
      <c r="N27" s="2"/>
      <c r="O27" s="3"/>
    </row>
    <row r="28" spans="1:15" x14ac:dyDescent="0.2">
      <c r="A28" s="5" t="s">
        <v>14</v>
      </c>
      <c r="B28" s="5">
        <v>2024</v>
      </c>
      <c r="C28" s="5">
        <v>11</v>
      </c>
      <c r="D28" s="6">
        <v>6</v>
      </c>
      <c r="E28" s="25">
        <f>771/6</f>
        <v>128.5</v>
      </c>
      <c r="F28" s="7">
        <v>0.11600000000000001</v>
      </c>
      <c r="G28" s="8">
        <v>75.91</v>
      </c>
      <c r="H28" s="5">
        <v>160</v>
      </c>
      <c r="I28" s="9">
        <f t="shared" si="6"/>
        <v>0.80312499999999998</v>
      </c>
      <c r="J28" s="10">
        <f t="shared" si="5"/>
        <v>85.871040723981892</v>
      </c>
      <c r="K28" s="5">
        <f t="shared" si="8"/>
        <v>0</v>
      </c>
      <c r="L28" s="10">
        <f t="shared" si="7"/>
        <v>66206.572398190037</v>
      </c>
      <c r="N28" s="2"/>
      <c r="O28" s="3"/>
    </row>
    <row r="29" spans="1:15" x14ac:dyDescent="0.2">
      <c r="A29" s="5" t="s">
        <v>14</v>
      </c>
      <c r="B29" s="5">
        <v>2024</v>
      </c>
      <c r="C29" s="5">
        <v>12</v>
      </c>
      <c r="D29" s="6">
        <v>6</v>
      </c>
      <c r="E29" s="25">
        <f>808/6</f>
        <v>134.66666666666666</v>
      </c>
      <c r="F29" s="7">
        <v>0.11600000000000001</v>
      </c>
      <c r="G29" s="8">
        <v>75.91</v>
      </c>
      <c r="H29" s="5">
        <v>160</v>
      </c>
      <c r="I29" s="9">
        <f t="shared" si="6"/>
        <v>0.84166666666666656</v>
      </c>
      <c r="J29" s="10">
        <f t="shared" si="5"/>
        <v>85.871040723981892</v>
      </c>
      <c r="K29" s="5">
        <f t="shared" si="8"/>
        <v>0</v>
      </c>
      <c r="L29" s="10">
        <f t="shared" si="7"/>
        <v>69383.800904977368</v>
      </c>
      <c r="N29" s="2"/>
      <c r="O29" s="3"/>
    </row>
    <row r="30" spans="1:15" s="21" customFormat="1" x14ac:dyDescent="0.2">
      <c r="A30" s="18"/>
      <c r="B30" s="18"/>
      <c r="C30" s="18"/>
      <c r="D30" s="15" t="s">
        <v>13</v>
      </c>
      <c r="E30" s="4">
        <f>SUM(E18:E29)</f>
        <v>1604.6666666666667</v>
      </c>
      <c r="F30" s="19">
        <f>AVERAGE(F18:F29)</f>
        <v>0.11600000000000003</v>
      </c>
      <c r="G30" s="20">
        <f>AVERAGE(G18:G29)</f>
        <v>75.909999999999982</v>
      </c>
      <c r="H30" s="4">
        <f>SUM(H18:H29)</f>
        <v>1920</v>
      </c>
      <c r="I30" s="19">
        <f t="shared" ref="I30" si="9">E30/H30</f>
        <v>0.83576388888888897</v>
      </c>
      <c r="J30" s="20">
        <f>AVERAGE(J18:J29)</f>
        <v>85.871040723981892</v>
      </c>
      <c r="K30" s="4">
        <f>SUM(K18:K29)</f>
        <v>3</v>
      </c>
      <c r="L30" s="20">
        <f>SUM(L18:L29)</f>
        <v>826766.38009049767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83400-5E24-2140-B8DC-EE9DDEE4208F}">
  <dimension ref="A1:O15"/>
  <sheetViews>
    <sheetView zoomScale="200" zoomScaleNormal="200" workbookViewId="0">
      <selection activeCell="A3" sqref="A3:A14"/>
    </sheetView>
  </sheetViews>
  <sheetFormatPr baseColWidth="10" defaultColWidth="8.83203125" defaultRowHeight="15" x14ac:dyDescent="0.2"/>
  <cols>
    <col min="1" max="1" width="11.1640625" customWidth="1"/>
    <col min="2" max="2" width="11.33203125" customWidth="1"/>
    <col min="3" max="3" width="12.5" bestFit="1" customWidth="1"/>
    <col min="4" max="4" width="14.83203125" bestFit="1" customWidth="1"/>
    <col min="5" max="5" width="11.5" bestFit="1" customWidth="1"/>
    <col min="6" max="6" width="7.33203125" bestFit="1" customWidth="1"/>
    <col min="7" max="7" width="8.83203125" bestFit="1" customWidth="1"/>
    <col min="8" max="8" width="14.5" bestFit="1" customWidth="1"/>
    <col min="9" max="9" width="13.5" bestFit="1" customWidth="1"/>
    <col min="10" max="10" width="9.5" bestFit="1" customWidth="1"/>
    <col min="11" max="11" width="9.6640625" bestFit="1" customWidth="1"/>
    <col min="12" max="12" width="15.83203125" bestFit="1" customWidth="1"/>
  </cols>
  <sheetData>
    <row r="1" spans="1:15" x14ac:dyDescent="0.2">
      <c r="B1" s="16" t="s">
        <v>11</v>
      </c>
      <c r="C1" s="16"/>
      <c r="D1" s="17">
        <v>19</v>
      </c>
      <c r="E1" s="1"/>
      <c r="F1" s="1"/>
      <c r="G1" s="1"/>
      <c r="H1" s="1"/>
      <c r="I1" s="1"/>
      <c r="J1" s="1"/>
      <c r="K1" s="1"/>
      <c r="L1" s="1"/>
    </row>
    <row r="2" spans="1:15" x14ac:dyDescent="0.2">
      <c r="A2" s="4"/>
      <c r="B2" s="4" t="s">
        <v>5</v>
      </c>
      <c r="C2" s="4" t="s">
        <v>4</v>
      </c>
      <c r="D2" s="4" t="s">
        <v>3</v>
      </c>
      <c r="E2" s="4" t="s">
        <v>6</v>
      </c>
      <c r="F2" s="4" t="s">
        <v>7</v>
      </c>
      <c r="G2" s="4" t="s">
        <v>0</v>
      </c>
      <c r="H2" s="4" t="s">
        <v>9</v>
      </c>
      <c r="I2" s="4" t="s">
        <v>1</v>
      </c>
      <c r="J2" s="4" t="s">
        <v>2</v>
      </c>
      <c r="K2" s="4" t="s">
        <v>10</v>
      </c>
      <c r="L2" s="4" t="s">
        <v>8</v>
      </c>
    </row>
    <row r="3" spans="1:15" x14ac:dyDescent="0.2">
      <c r="A3" s="5" t="s">
        <v>15</v>
      </c>
      <c r="B3" s="5">
        <v>2024</v>
      </c>
      <c r="C3" s="5">
        <v>1</v>
      </c>
      <c r="D3" s="6">
        <v>19</v>
      </c>
      <c r="E3" s="6">
        <v>103</v>
      </c>
      <c r="F3" s="23">
        <v>1.167E-2</v>
      </c>
      <c r="G3" s="8">
        <v>59.3</v>
      </c>
      <c r="H3" s="5">
        <v>184</v>
      </c>
      <c r="I3" s="9">
        <f>E3/H3</f>
        <v>0.55978260869565222</v>
      </c>
      <c r="J3" s="10">
        <f t="shared" ref="J3:J14" si="0">G3/(1-F3)</f>
        <v>60.000202361559396</v>
      </c>
      <c r="K3" s="5">
        <f>D3-D1</f>
        <v>0</v>
      </c>
      <c r="L3" s="10">
        <f>D3*J3*E3</f>
        <v>117420.39602157172</v>
      </c>
      <c r="N3" s="2"/>
      <c r="O3" s="3"/>
    </row>
    <row r="4" spans="1:15" x14ac:dyDescent="0.2">
      <c r="A4" s="5" t="s">
        <v>15</v>
      </c>
      <c r="B4" s="5">
        <v>2024</v>
      </c>
      <c r="C4" s="5">
        <v>2</v>
      </c>
      <c r="D4" s="6">
        <v>19</v>
      </c>
      <c r="E4" s="6">
        <v>99.6</v>
      </c>
      <c r="F4" s="23">
        <v>1.167E-2</v>
      </c>
      <c r="G4" s="8">
        <v>59.3</v>
      </c>
      <c r="H4" s="5">
        <v>168</v>
      </c>
      <c r="I4" s="9">
        <f t="shared" ref="I4:I14" si="1">E4/H4</f>
        <v>0.59285714285714286</v>
      </c>
      <c r="J4" s="10">
        <f t="shared" si="0"/>
        <v>60.000202361559396</v>
      </c>
      <c r="K4" s="5">
        <f>D4-D3</f>
        <v>0</v>
      </c>
      <c r="L4" s="10">
        <f t="shared" ref="L4:L14" si="2">D4*J4*E4</f>
        <v>113544.38294901498</v>
      </c>
      <c r="N4" s="2"/>
      <c r="O4" s="3"/>
    </row>
    <row r="5" spans="1:15" x14ac:dyDescent="0.2">
      <c r="A5" s="5" t="s">
        <v>15</v>
      </c>
      <c r="B5" s="5">
        <v>2024</v>
      </c>
      <c r="C5" s="5">
        <v>3</v>
      </c>
      <c r="D5" s="6">
        <v>19</v>
      </c>
      <c r="E5" s="6">
        <v>95.1</v>
      </c>
      <c r="F5" s="23">
        <v>1.167E-2</v>
      </c>
      <c r="G5" s="8">
        <v>59.3</v>
      </c>
      <c r="H5" s="5">
        <v>168</v>
      </c>
      <c r="I5" s="9">
        <f t="shared" si="1"/>
        <v>0.56607142857142856</v>
      </c>
      <c r="J5" s="10">
        <f t="shared" si="0"/>
        <v>60.000202361559396</v>
      </c>
      <c r="K5" s="5">
        <f t="shared" ref="K5:K14" si="3">D5-D4</f>
        <v>0</v>
      </c>
      <c r="L5" s="10">
        <f t="shared" si="2"/>
        <v>108414.36564710166</v>
      </c>
      <c r="N5" s="2"/>
      <c r="O5" s="3"/>
    </row>
    <row r="6" spans="1:15" x14ac:dyDescent="0.2">
      <c r="A6" s="5" t="s">
        <v>15</v>
      </c>
      <c r="B6" s="5">
        <v>2024</v>
      </c>
      <c r="C6" s="5">
        <v>4</v>
      </c>
      <c r="D6" s="6">
        <v>17</v>
      </c>
      <c r="E6" s="6">
        <v>90.6</v>
      </c>
      <c r="F6" s="23">
        <v>1.167E-2</v>
      </c>
      <c r="G6" s="8">
        <v>59.3</v>
      </c>
      <c r="H6" s="5">
        <v>176</v>
      </c>
      <c r="I6" s="9">
        <f t="shared" si="1"/>
        <v>0.51477272727272727</v>
      </c>
      <c r="J6" s="10">
        <f t="shared" si="0"/>
        <v>60.000202361559396</v>
      </c>
      <c r="K6" s="5">
        <f t="shared" si="3"/>
        <v>-2</v>
      </c>
      <c r="L6" s="10">
        <f t="shared" si="2"/>
        <v>92412.311677273785</v>
      </c>
      <c r="N6" s="2"/>
      <c r="O6" s="3"/>
    </row>
    <row r="7" spans="1:15" x14ac:dyDescent="0.2">
      <c r="A7" s="5" t="s">
        <v>15</v>
      </c>
      <c r="B7" s="5">
        <v>2024</v>
      </c>
      <c r="C7" s="5">
        <v>5</v>
      </c>
      <c r="D7" s="6">
        <v>17</v>
      </c>
      <c r="E7" s="6">
        <v>93.8</v>
      </c>
      <c r="F7" s="23">
        <v>1.167E-2</v>
      </c>
      <c r="G7" s="8">
        <v>59.3</v>
      </c>
      <c r="H7" s="5">
        <v>184</v>
      </c>
      <c r="I7" s="9">
        <f t="shared" si="1"/>
        <v>0.50978260869565217</v>
      </c>
      <c r="J7" s="10">
        <f t="shared" si="0"/>
        <v>60.000202361559396</v>
      </c>
      <c r="K7" s="5">
        <f t="shared" si="3"/>
        <v>0</v>
      </c>
      <c r="L7" s="10">
        <f t="shared" si="2"/>
        <v>95676.32268574262</v>
      </c>
      <c r="N7" s="2"/>
      <c r="O7" s="3"/>
    </row>
    <row r="8" spans="1:15" x14ac:dyDescent="0.2">
      <c r="A8" s="5" t="s">
        <v>15</v>
      </c>
      <c r="B8" s="5">
        <v>2024</v>
      </c>
      <c r="C8" s="5">
        <v>6</v>
      </c>
      <c r="D8" s="6">
        <v>17</v>
      </c>
      <c r="E8" s="6">
        <v>93.9</v>
      </c>
      <c r="F8" s="23">
        <v>1.167E-2</v>
      </c>
      <c r="G8" s="8">
        <v>59.3</v>
      </c>
      <c r="H8" s="5">
        <v>160</v>
      </c>
      <c r="I8" s="9">
        <f t="shared" si="1"/>
        <v>0.58687500000000004</v>
      </c>
      <c r="J8" s="10">
        <f t="shared" si="0"/>
        <v>60.000202361559396</v>
      </c>
      <c r="K8" s="5">
        <f t="shared" si="3"/>
        <v>0</v>
      </c>
      <c r="L8" s="10">
        <f t="shared" si="2"/>
        <v>95778.323029757274</v>
      </c>
      <c r="N8" s="2"/>
      <c r="O8" s="3"/>
    </row>
    <row r="9" spans="1:15" x14ac:dyDescent="0.2">
      <c r="A9" s="5" t="s">
        <v>15</v>
      </c>
      <c r="B9" s="5">
        <v>2024</v>
      </c>
      <c r="C9" s="5">
        <v>7</v>
      </c>
      <c r="D9" s="6">
        <v>17</v>
      </c>
      <c r="E9" s="6">
        <v>102.8</v>
      </c>
      <c r="F9" s="23">
        <v>1.167E-2</v>
      </c>
      <c r="G9" s="8">
        <v>59.3</v>
      </c>
      <c r="H9" s="5">
        <v>184</v>
      </c>
      <c r="I9" s="9">
        <f t="shared" si="1"/>
        <v>0.55869565217391304</v>
      </c>
      <c r="J9" s="10">
        <f t="shared" si="0"/>
        <v>60.000202361559396</v>
      </c>
      <c r="K9" s="5">
        <f t="shared" si="3"/>
        <v>0</v>
      </c>
      <c r="L9" s="10">
        <f t="shared" si="2"/>
        <v>104856.3536470612</v>
      </c>
      <c r="N9" s="2"/>
      <c r="O9" s="3"/>
    </row>
    <row r="10" spans="1:15" x14ac:dyDescent="0.2">
      <c r="A10" s="5" t="s">
        <v>15</v>
      </c>
      <c r="B10" s="5">
        <v>2024</v>
      </c>
      <c r="C10" s="5">
        <v>8</v>
      </c>
      <c r="D10" s="6">
        <v>16</v>
      </c>
      <c r="E10" s="6">
        <v>93.1</v>
      </c>
      <c r="F10" s="23">
        <v>1.167E-2</v>
      </c>
      <c r="G10" s="8">
        <v>59.3</v>
      </c>
      <c r="H10" s="5">
        <v>176</v>
      </c>
      <c r="I10" s="9">
        <f t="shared" si="1"/>
        <v>0.52897727272727268</v>
      </c>
      <c r="J10" s="10">
        <f t="shared" si="0"/>
        <v>60.000202361559396</v>
      </c>
      <c r="K10" s="5">
        <f t="shared" si="3"/>
        <v>-1</v>
      </c>
      <c r="L10" s="10">
        <f t="shared" si="2"/>
        <v>89376.301437778864</v>
      </c>
      <c r="N10" s="2"/>
      <c r="O10" s="3"/>
    </row>
    <row r="11" spans="1:15" x14ac:dyDescent="0.2">
      <c r="A11" s="5" t="s">
        <v>15</v>
      </c>
      <c r="B11" s="5">
        <v>2024</v>
      </c>
      <c r="C11" s="5">
        <v>9</v>
      </c>
      <c r="D11" s="6">
        <v>23</v>
      </c>
      <c r="E11" s="6">
        <v>91.3</v>
      </c>
      <c r="F11" s="23">
        <v>1.167E-2</v>
      </c>
      <c r="G11" s="8">
        <v>59.3</v>
      </c>
      <c r="H11" s="5">
        <v>168</v>
      </c>
      <c r="I11" s="9">
        <f t="shared" si="1"/>
        <v>0.54345238095238091</v>
      </c>
      <c r="J11" s="10">
        <f t="shared" si="0"/>
        <v>60.000202361559396</v>
      </c>
      <c r="K11" s="5">
        <f t="shared" si="3"/>
        <v>7</v>
      </c>
      <c r="L11" s="10">
        <f t="shared" si="2"/>
        <v>125994.42493903857</v>
      </c>
      <c r="N11" s="2"/>
      <c r="O11" s="3"/>
    </row>
    <row r="12" spans="1:15" x14ac:dyDescent="0.2">
      <c r="A12" s="5" t="s">
        <v>15</v>
      </c>
      <c r="B12" s="5">
        <v>2024</v>
      </c>
      <c r="C12" s="5">
        <v>10</v>
      </c>
      <c r="D12" s="6">
        <v>22</v>
      </c>
      <c r="E12" s="6">
        <v>107.5</v>
      </c>
      <c r="F12" s="23">
        <v>1.167E-2</v>
      </c>
      <c r="G12" s="8">
        <v>59.3</v>
      </c>
      <c r="H12" s="5">
        <v>184</v>
      </c>
      <c r="I12" s="9">
        <f t="shared" si="1"/>
        <v>0.58423913043478259</v>
      </c>
      <c r="J12" s="10">
        <f t="shared" si="0"/>
        <v>60.000202361559396</v>
      </c>
      <c r="K12" s="5">
        <f t="shared" si="3"/>
        <v>-1</v>
      </c>
      <c r="L12" s="10">
        <f t="shared" si="2"/>
        <v>141900.47858508796</v>
      </c>
      <c r="N12" s="2"/>
      <c r="O12" s="3"/>
    </row>
    <row r="13" spans="1:15" x14ac:dyDescent="0.2">
      <c r="A13" s="5" t="s">
        <v>15</v>
      </c>
      <c r="B13" s="5">
        <v>2024</v>
      </c>
      <c r="C13" s="5">
        <v>11</v>
      </c>
      <c r="D13" s="6">
        <v>22</v>
      </c>
      <c r="E13" s="6">
        <v>97.8</v>
      </c>
      <c r="F13" s="23">
        <v>1.167E-2</v>
      </c>
      <c r="G13" s="8">
        <v>59.3</v>
      </c>
      <c r="H13" s="5">
        <v>168</v>
      </c>
      <c r="I13" s="9">
        <f t="shared" si="1"/>
        <v>0.58214285714285707</v>
      </c>
      <c r="J13" s="10">
        <f t="shared" si="0"/>
        <v>60.000202361559396</v>
      </c>
      <c r="K13" s="5">
        <f t="shared" si="3"/>
        <v>0</v>
      </c>
      <c r="L13" s="10">
        <f t="shared" si="2"/>
        <v>129096.43540113118</v>
      </c>
      <c r="N13" s="2"/>
      <c r="O13" s="3"/>
    </row>
    <row r="14" spans="1:15" x14ac:dyDescent="0.2">
      <c r="A14" s="5" t="s">
        <v>15</v>
      </c>
      <c r="B14" s="5">
        <v>2024</v>
      </c>
      <c r="C14" s="5">
        <v>12</v>
      </c>
      <c r="D14" s="6">
        <v>22</v>
      </c>
      <c r="E14" s="6">
        <v>86.6</v>
      </c>
      <c r="F14" s="23">
        <v>1.167E-2</v>
      </c>
      <c r="G14" s="8">
        <v>59.3</v>
      </c>
      <c r="H14" s="5">
        <v>176</v>
      </c>
      <c r="I14" s="9">
        <f t="shared" si="1"/>
        <v>0.49204545454545451</v>
      </c>
      <c r="J14" s="10">
        <f t="shared" si="0"/>
        <v>60.000202361559396</v>
      </c>
      <c r="K14" s="5">
        <f t="shared" si="3"/>
        <v>0</v>
      </c>
      <c r="L14" s="10">
        <f t="shared" si="2"/>
        <v>114312.38553924295</v>
      </c>
      <c r="N14" s="2"/>
      <c r="O14" s="3"/>
    </row>
    <row r="15" spans="1:15" s="21" customFormat="1" x14ac:dyDescent="0.2">
      <c r="A15" s="18"/>
      <c r="B15" s="18"/>
      <c r="C15" s="18"/>
      <c r="D15" s="15" t="s">
        <v>13</v>
      </c>
      <c r="E15" s="4">
        <f>SUM(E3:E14)</f>
        <v>1155.0999999999999</v>
      </c>
      <c r="F15" s="19">
        <f>AVERAGE(F3:F14)</f>
        <v>1.167E-2</v>
      </c>
      <c r="G15" s="20">
        <f>AVERAGE(G3:G14)</f>
        <v>59.29999999999999</v>
      </c>
      <c r="H15" s="4">
        <f>SUM(H3:H14)</f>
        <v>2096</v>
      </c>
      <c r="I15" s="19">
        <f t="shared" ref="I15" si="4">E15/H15</f>
        <v>0.55109732824427482</v>
      </c>
      <c r="J15" s="20">
        <f>AVERAGE(J3:J14)</f>
        <v>60.00020236155941</v>
      </c>
      <c r="K15" s="4">
        <f>SUM(K3:K14)</f>
        <v>3</v>
      </c>
      <c r="L15" s="20">
        <f>SUM(L3:L14)</f>
        <v>1328782.4815598028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217C9-B0CB-144E-99E5-A5A761711FA2}">
  <dimension ref="A1:O15"/>
  <sheetViews>
    <sheetView zoomScale="200" zoomScaleNormal="200" workbookViewId="0">
      <selection activeCell="H25" sqref="H25"/>
    </sheetView>
  </sheetViews>
  <sheetFormatPr baseColWidth="10" defaultColWidth="8.83203125" defaultRowHeight="15" x14ac:dyDescent="0.2"/>
  <cols>
    <col min="1" max="1" width="11.1640625" customWidth="1"/>
    <col min="2" max="2" width="11.33203125" customWidth="1"/>
    <col min="3" max="3" width="12.5" bestFit="1" customWidth="1"/>
    <col min="4" max="4" width="14.83203125" bestFit="1" customWidth="1"/>
    <col min="5" max="5" width="11.5" bestFit="1" customWidth="1"/>
    <col min="6" max="6" width="7.33203125" bestFit="1" customWidth="1"/>
    <col min="7" max="7" width="8.83203125" bestFit="1" customWidth="1"/>
    <col min="8" max="8" width="14.5" bestFit="1" customWidth="1"/>
    <col min="9" max="9" width="13.5" bestFit="1" customWidth="1"/>
    <col min="10" max="10" width="9.5" bestFit="1" customWidth="1"/>
    <col min="11" max="11" width="9.6640625" bestFit="1" customWidth="1"/>
    <col min="12" max="12" width="15.83203125" bestFit="1" customWidth="1"/>
  </cols>
  <sheetData>
    <row r="1" spans="1:15" x14ac:dyDescent="0.2">
      <c r="B1" s="16" t="s">
        <v>11</v>
      </c>
      <c r="C1" s="16"/>
      <c r="D1" s="17">
        <v>0</v>
      </c>
      <c r="E1" s="1"/>
      <c r="F1" s="1"/>
      <c r="G1" s="1"/>
      <c r="H1" s="1"/>
      <c r="I1" s="1"/>
      <c r="J1" s="1"/>
      <c r="K1" s="1"/>
      <c r="L1" s="1"/>
    </row>
    <row r="2" spans="1:15" x14ac:dyDescent="0.2">
      <c r="A2" s="4"/>
      <c r="B2" s="4" t="s">
        <v>5</v>
      </c>
      <c r="C2" s="4" t="s">
        <v>4</v>
      </c>
      <c r="D2" s="4" t="s">
        <v>3</v>
      </c>
      <c r="E2" s="4" t="s">
        <v>6</v>
      </c>
      <c r="F2" s="4" t="s">
        <v>7</v>
      </c>
      <c r="G2" s="4" t="s">
        <v>0</v>
      </c>
      <c r="H2" s="4" t="s">
        <v>9</v>
      </c>
      <c r="I2" s="4" t="s">
        <v>1</v>
      </c>
      <c r="J2" s="4" t="s">
        <v>2</v>
      </c>
      <c r="K2" s="4" t="s">
        <v>10</v>
      </c>
      <c r="L2" s="4" t="s">
        <v>8</v>
      </c>
    </row>
    <row r="3" spans="1:15" x14ac:dyDescent="0.2">
      <c r="A3" s="5" t="s">
        <v>12</v>
      </c>
      <c r="B3" s="5">
        <v>2024</v>
      </c>
      <c r="C3" s="5">
        <v>1</v>
      </c>
      <c r="D3" s="6">
        <v>1</v>
      </c>
      <c r="E3" s="6">
        <v>0</v>
      </c>
      <c r="F3" s="23">
        <v>0.28353</v>
      </c>
      <c r="G3" s="8">
        <v>60.9</v>
      </c>
      <c r="H3" s="5">
        <v>184</v>
      </c>
      <c r="I3" s="9">
        <f>E3/H3</f>
        <v>0</v>
      </c>
      <c r="J3" s="10">
        <f t="shared" ref="J3:J14" si="0">G3/(1-F3)</f>
        <v>85.000069786592604</v>
      </c>
      <c r="K3" s="5">
        <f>D3-D1</f>
        <v>1</v>
      </c>
      <c r="L3" s="10">
        <f>D3*J3*E3</f>
        <v>0</v>
      </c>
      <c r="N3" s="2"/>
      <c r="O3" s="3"/>
    </row>
    <row r="4" spans="1:15" x14ac:dyDescent="0.2">
      <c r="A4" s="5" t="s">
        <v>12</v>
      </c>
      <c r="B4" s="5">
        <v>2024</v>
      </c>
      <c r="C4" s="5">
        <v>2</v>
      </c>
      <c r="D4" s="6">
        <v>2</v>
      </c>
      <c r="E4" s="6">
        <v>84</v>
      </c>
      <c r="F4" s="23">
        <v>0.28353</v>
      </c>
      <c r="G4" s="8">
        <v>60.9</v>
      </c>
      <c r="H4" s="5">
        <v>168</v>
      </c>
      <c r="I4" s="9">
        <f t="shared" ref="I4:I14" si="1">E4/H4</f>
        <v>0.5</v>
      </c>
      <c r="J4" s="10">
        <f t="shared" si="0"/>
        <v>85.000069786592604</v>
      </c>
      <c r="K4" s="5">
        <f>D4-D3</f>
        <v>1</v>
      </c>
      <c r="L4" s="10">
        <f t="shared" ref="L4:L14" si="2">D4*J4*E4</f>
        <v>14280.011724147558</v>
      </c>
      <c r="N4" s="2"/>
      <c r="O4" s="3"/>
    </row>
    <row r="5" spans="1:15" x14ac:dyDescent="0.2">
      <c r="A5" s="5" t="s">
        <v>12</v>
      </c>
      <c r="B5" s="5">
        <v>2024</v>
      </c>
      <c r="C5" s="5">
        <v>3</v>
      </c>
      <c r="D5" s="6">
        <v>2</v>
      </c>
      <c r="E5" s="6">
        <v>128</v>
      </c>
      <c r="F5" s="23">
        <v>0.28353</v>
      </c>
      <c r="G5" s="8">
        <v>60.9</v>
      </c>
      <c r="H5" s="5">
        <v>168</v>
      </c>
      <c r="I5" s="9">
        <f t="shared" si="1"/>
        <v>0.76190476190476186</v>
      </c>
      <c r="J5" s="10">
        <f t="shared" si="0"/>
        <v>85.000069786592604</v>
      </c>
      <c r="K5" s="5">
        <f t="shared" ref="K5:K14" si="3">D5-D4</f>
        <v>0</v>
      </c>
      <c r="L5" s="10">
        <f t="shared" si="2"/>
        <v>21760.017865367707</v>
      </c>
      <c r="N5" s="2"/>
      <c r="O5" s="3"/>
    </row>
    <row r="6" spans="1:15" x14ac:dyDescent="0.2">
      <c r="A6" s="5" t="s">
        <v>12</v>
      </c>
      <c r="B6" s="5">
        <v>2024</v>
      </c>
      <c r="C6" s="5">
        <v>4</v>
      </c>
      <c r="D6" s="6">
        <v>3</v>
      </c>
      <c r="E6" s="6">
        <v>104</v>
      </c>
      <c r="F6" s="23">
        <v>0.28353</v>
      </c>
      <c r="G6" s="8">
        <v>60.9</v>
      </c>
      <c r="H6" s="5">
        <v>176</v>
      </c>
      <c r="I6" s="9">
        <f t="shared" si="1"/>
        <v>0.59090909090909094</v>
      </c>
      <c r="J6" s="10">
        <f t="shared" si="0"/>
        <v>85.000069786592604</v>
      </c>
      <c r="K6" s="5">
        <f t="shared" si="3"/>
        <v>1</v>
      </c>
      <c r="L6" s="10">
        <f t="shared" si="2"/>
        <v>26520.021773416891</v>
      </c>
      <c r="N6" s="2"/>
      <c r="O6" s="3"/>
    </row>
    <row r="7" spans="1:15" x14ac:dyDescent="0.2">
      <c r="A7" s="5" t="s">
        <v>12</v>
      </c>
      <c r="B7" s="5">
        <v>2024</v>
      </c>
      <c r="C7" s="5">
        <v>5</v>
      </c>
      <c r="D7" s="6">
        <v>4</v>
      </c>
      <c r="E7" s="6">
        <v>140</v>
      </c>
      <c r="F7" s="23">
        <v>0.28353</v>
      </c>
      <c r="G7" s="8">
        <v>60.9</v>
      </c>
      <c r="H7" s="5">
        <v>184</v>
      </c>
      <c r="I7" s="9">
        <f t="shared" si="1"/>
        <v>0.76086956521739135</v>
      </c>
      <c r="J7" s="10">
        <f t="shared" si="0"/>
        <v>85.000069786592604</v>
      </c>
      <c r="K7" s="5">
        <f t="shared" si="3"/>
        <v>1</v>
      </c>
      <c r="L7" s="10">
        <f t="shared" si="2"/>
        <v>47600.039080491857</v>
      </c>
      <c r="N7" s="2"/>
      <c r="O7" s="3"/>
    </row>
    <row r="8" spans="1:15" x14ac:dyDescent="0.2">
      <c r="A8" s="5" t="s">
        <v>12</v>
      </c>
      <c r="B8" s="5">
        <v>2024</v>
      </c>
      <c r="C8" s="5">
        <v>6</v>
      </c>
      <c r="D8" s="6">
        <v>4</v>
      </c>
      <c r="E8" s="6">
        <v>102</v>
      </c>
      <c r="F8" s="23">
        <v>0.28353</v>
      </c>
      <c r="G8" s="8">
        <v>60.9</v>
      </c>
      <c r="H8" s="5">
        <v>160</v>
      </c>
      <c r="I8" s="9">
        <f t="shared" si="1"/>
        <v>0.63749999999999996</v>
      </c>
      <c r="J8" s="10">
        <f t="shared" si="0"/>
        <v>85.000069786592604</v>
      </c>
      <c r="K8" s="5">
        <f t="shared" si="3"/>
        <v>0</v>
      </c>
      <c r="L8" s="10">
        <f t="shared" si="2"/>
        <v>34680.028472929785</v>
      </c>
      <c r="N8" s="2"/>
      <c r="O8" s="3"/>
    </row>
    <row r="9" spans="1:15" x14ac:dyDescent="0.2">
      <c r="A9" s="5" t="s">
        <v>12</v>
      </c>
      <c r="B9" s="5">
        <v>2024</v>
      </c>
      <c r="C9" s="5">
        <v>7</v>
      </c>
      <c r="D9" s="6">
        <v>4</v>
      </c>
      <c r="E9" s="6">
        <v>140</v>
      </c>
      <c r="F9" s="23">
        <v>0.28353</v>
      </c>
      <c r="G9" s="8">
        <v>60.9</v>
      </c>
      <c r="H9" s="5">
        <v>184</v>
      </c>
      <c r="I9" s="9">
        <f t="shared" si="1"/>
        <v>0.76086956521739135</v>
      </c>
      <c r="J9" s="10">
        <f t="shared" si="0"/>
        <v>85.000069786592604</v>
      </c>
      <c r="K9" s="5">
        <f t="shared" si="3"/>
        <v>0</v>
      </c>
      <c r="L9" s="10">
        <f t="shared" si="2"/>
        <v>47600.039080491857</v>
      </c>
      <c r="N9" s="2"/>
      <c r="O9" s="3"/>
    </row>
    <row r="10" spans="1:15" x14ac:dyDescent="0.2">
      <c r="A10" s="5" t="s">
        <v>12</v>
      </c>
      <c r="B10" s="5">
        <v>2024</v>
      </c>
      <c r="C10" s="5">
        <v>8</v>
      </c>
      <c r="D10" s="6">
        <v>5</v>
      </c>
      <c r="E10" s="6">
        <v>116</v>
      </c>
      <c r="F10" s="23">
        <v>0.28353</v>
      </c>
      <c r="G10" s="8">
        <v>60.9</v>
      </c>
      <c r="H10" s="5">
        <v>176</v>
      </c>
      <c r="I10" s="9">
        <f t="shared" si="1"/>
        <v>0.65909090909090906</v>
      </c>
      <c r="J10" s="10">
        <f t="shared" si="0"/>
        <v>85.000069786592604</v>
      </c>
      <c r="K10" s="5">
        <f t="shared" si="3"/>
        <v>1</v>
      </c>
      <c r="L10" s="10">
        <f t="shared" si="2"/>
        <v>49300.040476223709</v>
      </c>
      <c r="N10" s="2"/>
      <c r="O10" s="3"/>
    </row>
    <row r="11" spans="1:15" x14ac:dyDescent="0.2">
      <c r="A11" s="5" t="s">
        <v>12</v>
      </c>
      <c r="B11" s="5">
        <v>2024</v>
      </c>
      <c r="C11" s="5">
        <v>9</v>
      </c>
      <c r="D11" s="6">
        <v>6</v>
      </c>
      <c r="E11" s="6">
        <v>128</v>
      </c>
      <c r="F11" s="23">
        <v>0.28353</v>
      </c>
      <c r="G11" s="8">
        <v>60.9</v>
      </c>
      <c r="H11" s="5">
        <v>168</v>
      </c>
      <c r="I11" s="9">
        <f t="shared" si="1"/>
        <v>0.76190476190476186</v>
      </c>
      <c r="J11" s="10">
        <f t="shared" si="0"/>
        <v>85.000069786592604</v>
      </c>
      <c r="K11" s="5">
        <f t="shared" si="3"/>
        <v>1</v>
      </c>
      <c r="L11" s="10">
        <f t="shared" si="2"/>
        <v>65280.05359610312</v>
      </c>
      <c r="N11" s="2"/>
      <c r="O11" s="3"/>
    </row>
    <row r="12" spans="1:15" x14ac:dyDescent="0.2">
      <c r="A12" s="5" t="s">
        <v>12</v>
      </c>
      <c r="B12" s="5">
        <v>2024</v>
      </c>
      <c r="C12" s="5">
        <v>10</v>
      </c>
      <c r="D12" s="6">
        <v>6</v>
      </c>
      <c r="E12" s="6">
        <v>126</v>
      </c>
      <c r="F12" s="23">
        <v>0.28353</v>
      </c>
      <c r="G12" s="8">
        <v>60.9</v>
      </c>
      <c r="H12" s="5">
        <v>184</v>
      </c>
      <c r="I12" s="9">
        <f t="shared" si="1"/>
        <v>0.68478260869565222</v>
      </c>
      <c r="J12" s="10">
        <f t="shared" si="0"/>
        <v>85.000069786592604</v>
      </c>
      <c r="K12" s="5">
        <f t="shared" si="3"/>
        <v>0</v>
      </c>
      <c r="L12" s="10">
        <f t="shared" si="2"/>
        <v>64260.052758664009</v>
      </c>
      <c r="N12" s="2"/>
      <c r="O12" s="3"/>
    </row>
    <row r="13" spans="1:15" x14ac:dyDescent="0.2">
      <c r="A13" s="5" t="s">
        <v>12</v>
      </c>
      <c r="B13" s="5">
        <v>2024</v>
      </c>
      <c r="C13" s="5">
        <v>11</v>
      </c>
      <c r="D13" s="6">
        <v>7</v>
      </c>
      <c r="E13" s="6">
        <v>118</v>
      </c>
      <c r="F13" s="23">
        <v>0.28353</v>
      </c>
      <c r="G13" s="8">
        <v>60.9</v>
      </c>
      <c r="H13" s="5">
        <v>168</v>
      </c>
      <c r="I13" s="9">
        <f t="shared" si="1"/>
        <v>0.70238095238095233</v>
      </c>
      <c r="J13" s="10">
        <f t="shared" si="0"/>
        <v>85.000069786592604</v>
      </c>
      <c r="K13" s="5">
        <f t="shared" si="3"/>
        <v>1</v>
      </c>
      <c r="L13" s="10">
        <f t="shared" si="2"/>
        <v>70210.057643725493</v>
      </c>
      <c r="N13" s="2"/>
      <c r="O13" s="3"/>
    </row>
    <row r="14" spans="1:15" x14ac:dyDescent="0.2">
      <c r="A14" s="5" t="s">
        <v>12</v>
      </c>
      <c r="B14" s="5">
        <v>2024</v>
      </c>
      <c r="C14" s="5">
        <v>12</v>
      </c>
      <c r="D14" s="6">
        <v>7</v>
      </c>
      <c r="E14" s="6">
        <v>134</v>
      </c>
      <c r="F14" s="23">
        <v>0.28353</v>
      </c>
      <c r="G14" s="8">
        <v>60.9</v>
      </c>
      <c r="H14" s="5">
        <v>176</v>
      </c>
      <c r="I14" s="9">
        <f t="shared" si="1"/>
        <v>0.76136363636363635</v>
      </c>
      <c r="J14" s="10">
        <f t="shared" si="0"/>
        <v>85.000069786592604</v>
      </c>
      <c r="K14" s="5">
        <f t="shared" si="3"/>
        <v>0</v>
      </c>
      <c r="L14" s="10">
        <f t="shared" si="2"/>
        <v>79730.065459823862</v>
      </c>
      <c r="N14" s="2"/>
      <c r="O14" s="3"/>
    </row>
    <row r="15" spans="1:15" s="21" customFormat="1" x14ac:dyDescent="0.2">
      <c r="A15" s="18"/>
      <c r="B15" s="18"/>
      <c r="C15" s="18"/>
      <c r="D15" s="15" t="s">
        <v>13</v>
      </c>
      <c r="E15" s="4">
        <f>SUM(E3:E14)</f>
        <v>1320</v>
      </c>
      <c r="F15" s="19">
        <f>AVERAGE(F3:F14)</f>
        <v>0.28352999999999995</v>
      </c>
      <c r="G15" s="20">
        <f>AVERAGE(G3:G14)</f>
        <v>60.899999999999984</v>
      </c>
      <c r="H15" s="4">
        <f>SUM(H3:H14)</f>
        <v>2096</v>
      </c>
      <c r="I15" s="19">
        <f t="shared" ref="I15" si="4">E15/H15</f>
        <v>0.62977099236641221</v>
      </c>
      <c r="J15" s="20">
        <f>AVERAGE(J3:J14)</f>
        <v>85.00006978659259</v>
      </c>
      <c r="K15" s="4">
        <f>SUM(K3:K14)</f>
        <v>7</v>
      </c>
      <c r="L15" s="20">
        <f>SUM(L3:L14)</f>
        <v>521220.42793138587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B796F-B1D6-9440-98A5-4FD6CDE3342E}">
  <dimension ref="A1:O30"/>
  <sheetViews>
    <sheetView zoomScale="140" zoomScaleNormal="140" workbookViewId="0">
      <selection activeCell="D42" sqref="D42"/>
    </sheetView>
  </sheetViews>
  <sheetFormatPr baseColWidth="10" defaultColWidth="8.83203125" defaultRowHeight="15" x14ac:dyDescent="0.2"/>
  <cols>
    <col min="1" max="1" width="11.1640625" customWidth="1"/>
    <col min="2" max="2" width="11.33203125" customWidth="1"/>
    <col min="3" max="3" width="12.5" bestFit="1" customWidth="1"/>
    <col min="4" max="4" width="14.83203125" bestFit="1" customWidth="1"/>
    <col min="5" max="5" width="11.5" bestFit="1" customWidth="1"/>
    <col min="6" max="6" width="7.33203125" bestFit="1" customWidth="1"/>
    <col min="7" max="7" width="8.83203125" bestFit="1" customWidth="1"/>
    <col min="8" max="8" width="14.5" bestFit="1" customWidth="1"/>
    <col min="9" max="9" width="13.5" bestFit="1" customWidth="1"/>
    <col min="10" max="10" width="9.5" bestFit="1" customWidth="1"/>
    <col min="11" max="11" width="9.6640625" bestFit="1" customWidth="1"/>
    <col min="12" max="12" width="15.83203125" bestFit="1" customWidth="1"/>
  </cols>
  <sheetData>
    <row r="1" spans="1:15" x14ac:dyDescent="0.2">
      <c r="B1" s="16" t="s">
        <v>11</v>
      </c>
      <c r="C1" s="16"/>
      <c r="D1" s="17">
        <v>19.8</v>
      </c>
      <c r="E1" s="1"/>
      <c r="F1" s="1"/>
      <c r="G1" s="1"/>
      <c r="H1" s="1"/>
      <c r="I1" s="1"/>
      <c r="J1" s="1"/>
      <c r="K1" s="1"/>
      <c r="L1" s="1"/>
    </row>
    <row r="2" spans="1:15" x14ac:dyDescent="0.2">
      <c r="A2" s="4"/>
      <c r="B2" s="4" t="s">
        <v>5</v>
      </c>
      <c r="C2" s="4" t="s">
        <v>4</v>
      </c>
      <c r="D2" s="4" t="s">
        <v>3</v>
      </c>
      <c r="E2" s="4" t="s">
        <v>6</v>
      </c>
      <c r="F2" s="4" t="s">
        <v>7</v>
      </c>
      <c r="G2" s="4" t="s">
        <v>0</v>
      </c>
      <c r="H2" s="4" t="s">
        <v>9</v>
      </c>
      <c r="I2" s="4" t="s">
        <v>1</v>
      </c>
      <c r="J2" s="4" t="s">
        <v>2</v>
      </c>
      <c r="K2" s="4" t="s">
        <v>10</v>
      </c>
      <c r="L2" s="4" t="s">
        <v>8</v>
      </c>
    </row>
    <row r="3" spans="1:15" x14ac:dyDescent="0.2">
      <c r="A3" s="5" t="s">
        <v>12</v>
      </c>
      <c r="B3" s="5">
        <v>2024</v>
      </c>
      <c r="C3" s="5">
        <v>1</v>
      </c>
      <c r="D3" s="6">
        <v>19.8</v>
      </c>
      <c r="E3" s="6">
        <v>141.5</v>
      </c>
      <c r="F3" s="23">
        <v>0.3392</v>
      </c>
      <c r="G3" s="8">
        <v>58.94</v>
      </c>
      <c r="H3" s="5">
        <v>184</v>
      </c>
      <c r="I3" s="9">
        <f>E3/H3</f>
        <v>0.76902173913043481</v>
      </c>
      <c r="J3" s="10">
        <f>G3/(1-F3)</f>
        <v>89.194915254237273</v>
      </c>
      <c r="K3" s="5">
        <f>D3-D1</f>
        <v>0</v>
      </c>
      <c r="L3" s="10">
        <f>D3*J3*E3</f>
        <v>249897.39406779659</v>
      </c>
      <c r="N3" s="2"/>
      <c r="O3" s="3"/>
    </row>
    <row r="4" spans="1:15" x14ac:dyDescent="0.2">
      <c r="A4" s="5" t="s">
        <v>12</v>
      </c>
      <c r="B4" s="5">
        <v>2024</v>
      </c>
      <c r="C4" s="5">
        <v>2</v>
      </c>
      <c r="D4" s="6">
        <v>19.8</v>
      </c>
      <c r="E4" s="6">
        <v>138.19999999999999</v>
      </c>
      <c r="F4" s="23">
        <v>0.3392</v>
      </c>
      <c r="G4" s="8">
        <v>58.94</v>
      </c>
      <c r="H4" s="5">
        <v>168</v>
      </c>
      <c r="I4" s="9">
        <f t="shared" ref="I4:I14" si="0">E4/H4</f>
        <v>0.82261904761904758</v>
      </c>
      <c r="J4" s="10">
        <f t="shared" ref="J4:J14" si="1">G4/(1-F4)</f>
        <v>89.194915254237273</v>
      </c>
      <c r="K4" s="5">
        <f>D4-D3</f>
        <v>0</v>
      </c>
      <c r="L4" s="10">
        <f t="shared" ref="L4:L14" si="2">D4*J4*E4</f>
        <v>244069.3983050847</v>
      </c>
      <c r="N4" s="2"/>
      <c r="O4" s="3"/>
    </row>
    <row r="5" spans="1:15" x14ac:dyDescent="0.2">
      <c r="A5" s="5" t="s">
        <v>12</v>
      </c>
      <c r="B5" s="5">
        <v>2024</v>
      </c>
      <c r="C5" s="5">
        <v>3</v>
      </c>
      <c r="D5" s="6">
        <v>20.8</v>
      </c>
      <c r="E5" s="6">
        <v>131.9</v>
      </c>
      <c r="F5" s="23">
        <v>0.3392</v>
      </c>
      <c r="G5" s="8">
        <v>58.94</v>
      </c>
      <c r="H5" s="5">
        <v>168</v>
      </c>
      <c r="I5" s="9">
        <f t="shared" si="0"/>
        <v>0.78511904761904761</v>
      </c>
      <c r="J5" s="10">
        <f t="shared" si="1"/>
        <v>89.194915254237273</v>
      </c>
      <c r="K5" s="5">
        <f t="shared" ref="K5:K14" si="3">D5-D4</f>
        <v>1</v>
      </c>
      <c r="L5" s="10">
        <f t="shared" si="2"/>
        <v>244708.03389830506</v>
      </c>
      <c r="N5" s="2"/>
      <c r="O5" s="3"/>
    </row>
    <row r="6" spans="1:15" x14ac:dyDescent="0.2">
      <c r="A6" s="5" t="s">
        <v>12</v>
      </c>
      <c r="B6" s="5">
        <v>2024</v>
      </c>
      <c r="C6" s="5">
        <v>4</v>
      </c>
      <c r="D6" s="6">
        <v>20.8</v>
      </c>
      <c r="E6" s="6">
        <v>122.8</v>
      </c>
      <c r="F6" s="23">
        <v>0.3392</v>
      </c>
      <c r="G6" s="8">
        <v>58.94</v>
      </c>
      <c r="H6" s="5">
        <v>176</v>
      </c>
      <c r="I6" s="9">
        <f t="shared" si="0"/>
        <v>0.69772727272727275</v>
      </c>
      <c r="J6" s="10">
        <f t="shared" si="1"/>
        <v>89.194915254237273</v>
      </c>
      <c r="K6" s="5">
        <f t="shared" si="3"/>
        <v>0</v>
      </c>
      <c r="L6" s="10">
        <f t="shared" si="2"/>
        <v>227825.220338983</v>
      </c>
      <c r="N6" s="2"/>
      <c r="O6" s="3"/>
    </row>
    <row r="7" spans="1:15" x14ac:dyDescent="0.2">
      <c r="A7" s="5" t="s">
        <v>12</v>
      </c>
      <c r="B7" s="5">
        <v>2024</v>
      </c>
      <c r="C7" s="5">
        <v>5</v>
      </c>
      <c r="D7" s="6">
        <v>21.8</v>
      </c>
      <c r="E7" s="6">
        <v>129.9</v>
      </c>
      <c r="F7" s="23">
        <v>0.3392</v>
      </c>
      <c r="G7" s="8">
        <v>58.94</v>
      </c>
      <c r="H7" s="5">
        <v>184</v>
      </c>
      <c r="I7" s="9">
        <f t="shared" si="0"/>
        <v>0.70597826086956528</v>
      </c>
      <c r="J7" s="10">
        <f t="shared" si="1"/>
        <v>89.194915254237273</v>
      </c>
      <c r="K7" s="5">
        <f t="shared" si="3"/>
        <v>1</v>
      </c>
      <c r="L7" s="10">
        <f t="shared" si="2"/>
        <v>252583.94491525419</v>
      </c>
      <c r="N7" s="2"/>
      <c r="O7" s="3"/>
    </row>
    <row r="8" spans="1:15" x14ac:dyDescent="0.2">
      <c r="A8" s="5" t="s">
        <v>12</v>
      </c>
      <c r="B8" s="5">
        <v>2024</v>
      </c>
      <c r="C8" s="5">
        <v>6</v>
      </c>
      <c r="D8" s="6">
        <v>21.8</v>
      </c>
      <c r="E8" s="6">
        <v>130.19999999999999</v>
      </c>
      <c r="F8" s="23">
        <v>0.3392</v>
      </c>
      <c r="G8" s="8">
        <v>58.94</v>
      </c>
      <c r="H8" s="5">
        <v>160</v>
      </c>
      <c r="I8" s="9">
        <f t="shared" si="0"/>
        <v>0.81374999999999997</v>
      </c>
      <c r="J8" s="10">
        <f t="shared" si="1"/>
        <v>89.194915254237273</v>
      </c>
      <c r="K8" s="5">
        <f t="shared" si="3"/>
        <v>0</v>
      </c>
      <c r="L8" s="10">
        <f t="shared" si="2"/>
        <v>253167.27966101689</v>
      </c>
      <c r="N8" s="2"/>
      <c r="O8" s="3"/>
    </row>
    <row r="9" spans="1:15" x14ac:dyDescent="0.2">
      <c r="A9" s="5" t="s">
        <v>12</v>
      </c>
      <c r="B9" s="5">
        <v>2024</v>
      </c>
      <c r="C9" s="5">
        <v>7</v>
      </c>
      <c r="D9" s="6">
        <v>21.8</v>
      </c>
      <c r="E9" s="6">
        <v>142.69999999999999</v>
      </c>
      <c r="F9" s="23">
        <v>0.3392</v>
      </c>
      <c r="G9" s="8">
        <v>58.94</v>
      </c>
      <c r="H9" s="5">
        <v>184</v>
      </c>
      <c r="I9" s="9">
        <f t="shared" si="0"/>
        <v>0.77554347826086956</v>
      </c>
      <c r="J9" s="10">
        <f t="shared" si="1"/>
        <v>89.194915254237273</v>
      </c>
      <c r="K9" s="5">
        <f t="shared" si="3"/>
        <v>0</v>
      </c>
      <c r="L9" s="10">
        <f t="shared" si="2"/>
        <v>277472.89406779653</v>
      </c>
      <c r="N9" s="2"/>
      <c r="O9" s="3"/>
    </row>
    <row r="10" spans="1:15" x14ac:dyDescent="0.2">
      <c r="A10" s="5" t="s">
        <v>12</v>
      </c>
      <c r="B10" s="5">
        <v>2024</v>
      </c>
      <c r="C10" s="5">
        <v>8</v>
      </c>
      <c r="D10" s="6">
        <v>21.8</v>
      </c>
      <c r="E10" s="6">
        <v>129.19999999999999</v>
      </c>
      <c r="F10" s="23">
        <v>0.3392</v>
      </c>
      <c r="G10" s="8">
        <v>58.94</v>
      </c>
      <c r="H10" s="5">
        <v>176</v>
      </c>
      <c r="I10" s="9">
        <f t="shared" si="0"/>
        <v>0.73409090909090902</v>
      </c>
      <c r="J10" s="10">
        <f t="shared" si="1"/>
        <v>89.194915254237273</v>
      </c>
      <c r="K10" s="5">
        <f t="shared" si="3"/>
        <v>0</v>
      </c>
      <c r="L10" s="10">
        <f t="shared" si="2"/>
        <v>251222.83050847452</v>
      </c>
      <c r="N10" s="2"/>
      <c r="O10" s="3"/>
    </row>
    <row r="11" spans="1:15" x14ac:dyDescent="0.2">
      <c r="A11" s="5" t="s">
        <v>12</v>
      </c>
      <c r="B11" s="5">
        <v>2024</v>
      </c>
      <c r="C11" s="5">
        <v>9</v>
      </c>
      <c r="D11" s="6">
        <v>22.8</v>
      </c>
      <c r="E11" s="6">
        <v>126.7</v>
      </c>
      <c r="F11" s="23">
        <v>0.3392</v>
      </c>
      <c r="G11" s="8">
        <v>58.94</v>
      </c>
      <c r="H11" s="5">
        <v>168</v>
      </c>
      <c r="I11" s="9">
        <f t="shared" si="0"/>
        <v>0.75416666666666665</v>
      </c>
      <c r="J11" s="10">
        <f t="shared" si="1"/>
        <v>89.194915254237273</v>
      </c>
      <c r="K11" s="5">
        <f t="shared" si="3"/>
        <v>1</v>
      </c>
      <c r="L11" s="10">
        <f t="shared" si="2"/>
        <v>257662.70338983048</v>
      </c>
      <c r="N11" s="2"/>
      <c r="O11" s="3"/>
    </row>
    <row r="12" spans="1:15" x14ac:dyDescent="0.2">
      <c r="A12" s="5" t="s">
        <v>12</v>
      </c>
      <c r="B12" s="5">
        <v>2024</v>
      </c>
      <c r="C12" s="5">
        <v>10</v>
      </c>
      <c r="D12" s="6">
        <v>23.8</v>
      </c>
      <c r="E12" s="6">
        <v>149.1</v>
      </c>
      <c r="F12" s="23">
        <v>0.3392</v>
      </c>
      <c r="G12" s="8">
        <v>58.94</v>
      </c>
      <c r="H12" s="5">
        <v>184</v>
      </c>
      <c r="I12" s="9">
        <f t="shared" si="0"/>
        <v>0.81032608695652175</v>
      </c>
      <c r="J12" s="10">
        <f t="shared" si="1"/>
        <v>89.194915254237273</v>
      </c>
      <c r="K12" s="5">
        <f t="shared" si="3"/>
        <v>1</v>
      </c>
      <c r="L12" s="10">
        <f t="shared" si="2"/>
        <v>316515.29237288132</v>
      </c>
      <c r="N12" s="2"/>
      <c r="O12" s="3"/>
    </row>
    <row r="13" spans="1:15" x14ac:dyDescent="0.2">
      <c r="A13" s="5" t="s">
        <v>12</v>
      </c>
      <c r="B13" s="5">
        <v>2024</v>
      </c>
      <c r="C13" s="5">
        <v>11</v>
      </c>
      <c r="D13" s="6">
        <v>24.8</v>
      </c>
      <c r="E13" s="6">
        <v>135.80000000000001</v>
      </c>
      <c r="F13" s="23">
        <v>0.3392</v>
      </c>
      <c r="G13" s="8">
        <v>58.94</v>
      </c>
      <c r="H13" s="5">
        <v>168</v>
      </c>
      <c r="I13" s="9">
        <f t="shared" si="0"/>
        <v>0.80833333333333335</v>
      </c>
      <c r="J13" s="10">
        <f t="shared" si="1"/>
        <v>89.194915254237273</v>
      </c>
      <c r="K13" s="5">
        <f t="shared" si="3"/>
        <v>1</v>
      </c>
      <c r="L13" s="10">
        <f t="shared" si="2"/>
        <v>300394.20338983048</v>
      </c>
      <c r="N13" s="2"/>
      <c r="O13" s="3"/>
    </row>
    <row r="14" spans="1:15" x14ac:dyDescent="0.2">
      <c r="A14" s="5" t="s">
        <v>12</v>
      </c>
      <c r="B14" s="5">
        <v>2024</v>
      </c>
      <c r="C14" s="5">
        <v>12</v>
      </c>
      <c r="D14" s="6">
        <v>24.8</v>
      </c>
      <c r="E14" s="6">
        <v>120.3</v>
      </c>
      <c r="F14" s="23">
        <v>0.3392</v>
      </c>
      <c r="G14" s="8">
        <v>58.94</v>
      </c>
      <c r="H14" s="5">
        <v>176</v>
      </c>
      <c r="I14" s="9">
        <f t="shared" si="0"/>
        <v>0.68352272727272723</v>
      </c>
      <c r="J14" s="10">
        <f t="shared" si="1"/>
        <v>89.194915254237273</v>
      </c>
      <c r="K14" s="5">
        <f t="shared" si="3"/>
        <v>0</v>
      </c>
      <c r="L14" s="10">
        <f t="shared" si="2"/>
        <v>266107.67796610162</v>
      </c>
      <c r="N14" s="2"/>
      <c r="O14" s="3"/>
    </row>
    <row r="15" spans="1:15" s="21" customFormat="1" x14ac:dyDescent="0.2">
      <c r="A15" s="18"/>
      <c r="B15" s="18"/>
      <c r="C15" s="18"/>
      <c r="D15" s="15" t="s">
        <v>13</v>
      </c>
      <c r="E15" s="4">
        <f>SUM(E3:E14)</f>
        <v>1598.3</v>
      </c>
      <c r="F15" s="19">
        <f>AVERAGE(F3:F14)</f>
        <v>0.3392</v>
      </c>
      <c r="G15" s="20">
        <f>AVERAGE(G3:G14)</f>
        <v>58.940000000000019</v>
      </c>
      <c r="H15" s="4">
        <f>SUM(H3:H14)</f>
        <v>2096</v>
      </c>
      <c r="I15" s="19">
        <f t="shared" ref="I15" si="4">E15/H15</f>
        <v>0.76254770992366405</v>
      </c>
      <c r="J15" s="20">
        <f>AVERAGE(J3:J14)</f>
        <v>89.194915254237245</v>
      </c>
      <c r="K15" s="4">
        <f>SUM(K3:K14)</f>
        <v>5</v>
      </c>
      <c r="L15" s="20">
        <f>SUM(L3:L14)</f>
        <v>3141626.8728813552</v>
      </c>
    </row>
    <row r="16" spans="1:15" x14ac:dyDescent="0.2">
      <c r="B16" s="16" t="s">
        <v>11</v>
      </c>
      <c r="C16" s="16"/>
      <c r="D16" s="17">
        <v>3</v>
      </c>
      <c r="E16" s="1"/>
      <c r="F16" s="1"/>
      <c r="G16" s="1"/>
      <c r="H16" s="1"/>
      <c r="I16" s="1"/>
      <c r="J16" s="1"/>
      <c r="K16" s="1"/>
      <c r="L16" s="1"/>
    </row>
    <row r="17" spans="1:15" x14ac:dyDescent="0.2">
      <c r="A17" s="4"/>
      <c r="B17" s="4" t="s">
        <v>5</v>
      </c>
      <c r="C17" s="4" t="s">
        <v>4</v>
      </c>
      <c r="D17" s="4" t="s">
        <v>3</v>
      </c>
      <c r="E17" s="4" t="s">
        <v>6</v>
      </c>
      <c r="F17" s="4" t="s">
        <v>7</v>
      </c>
      <c r="G17" s="4" t="s">
        <v>0</v>
      </c>
      <c r="H17" s="4" t="s">
        <v>9</v>
      </c>
      <c r="I17" s="4" t="s">
        <v>1</v>
      </c>
      <c r="J17" s="4" t="s">
        <v>2</v>
      </c>
      <c r="K17" s="4" t="s">
        <v>10</v>
      </c>
      <c r="L17" s="4" t="s">
        <v>8</v>
      </c>
    </row>
    <row r="18" spans="1:15" x14ac:dyDescent="0.2">
      <c r="A18" s="5" t="s">
        <v>14</v>
      </c>
      <c r="B18" s="5">
        <v>2024</v>
      </c>
      <c r="C18" s="5">
        <v>1</v>
      </c>
      <c r="D18" s="6">
        <v>3</v>
      </c>
      <c r="E18" s="25">
        <f>423/3</f>
        <v>141</v>
      </c>
      <c r="F18" s="7">
        <v>9.2999999999999999E-2</v>
      </c>
      <c r="G18" s="8">
        <v>77.89</v>
      </c>
      <c r="H18" s="5">
        <v>160</v>
      </c>
      <c r="I18" s="9">
        <f>E18/H18</f>
        <v>0.88124999999999998</v>
      </c>
      <c r="J18" s="10">
        <f t="shared" ref="J18:J29" si="5">G18/(1-F18)</f>
        <v>85.876515986769562</v>
      </c>
      <c r="K18" s="5">
        <f>D18-D16</f>
        <v>0</v>
      </c>
      <c r="L18" s="10">
        <f>D18*J18*E18</f>
        <v>36325.766262403522</v>
      </c>
      <c r="N18" s="2"/>
      <c r="O18" s="3"/>
    </row>
    <row r="19" spans="1:15" x14ac:dyDescent="0.2">
      <c r="A19" s="5" t="s">
        <v>14</v>
      </c>
      <c r="B19" s="5">
        <v>2024</v>
      </c>
      <c r="C19" s="5">
        <v>2</v>
      </c>
      <c r="D19" s="6">
        <v>3</v>
      </c>
      <c r="E19" s="25">
        <f>386/3</f>
        <v>128.66666666666666</v>
      </c>
      <c r="F19" s="7">
        <v>9.2999999999999999E-2</v>
      </c>
      <c r="G19" s="8">
        <v>77.89</v>
      </c>
      <c r="H19" s="5">
        <v>160</v>
      </c>
      <c r="I19" s="9">
        <f t="shared" ref="I19:I29" si="6">E19/H19</f>
        <v>0.80416666666666659</v>
      </c>
      <c r="J19" s="10">
        <f t="shared" si="5"/>
        <v>85.876515986769562</v>
      </c>
      <c r="K19" s="5">
        <f>D19-D18</f>
        <v>0</v>
      </c>
      <c r="L19" s="10">
        <f t="shared" ref="L19:L29" si="7">D19*J19*E19</f>
        <v>33148.33517089305</v>
      </c>
      <c r="N19" s="2"/>
      <c r="O19" s="3"/>
    </row>
    <row r="20" spans="1:15" x14ac:dyDescent="0.2">
      <c r="A20" s="5" t="s">
        <v>14</v>
      </c>
      <c r="B20" s="5">
        <v>2024</v>
      </c>
      <c r="C20" s="5">
        <v>3</v>
      </c>
      <c r="D20" s="6">
        <v>3</v>
      </c>
      <c r="E20" s="25">
        <f>386/3</f>
        <v>128.66666666666666</v>
      </c>
      <c r="F20" s="7">
        <v>9.2999999999999999E-2</v>
      </c>
      <c r="G20" s="8">
        <v>77.89</v>
      </c>
      <c r="H20" s="5">
        <v>160</v>
      </c>
      <c r="I20" s="9">
        <f t="shared" si="6"/>
        <v>0.80416666666666659</v>
      </c>
      <c r="J20" s="10">
        <f t="shared" si="5"/>
        <v>85.876515986769562</v>
      </c>
      <c r="K20" s="5">
        <f t="shared" ref="K20:K29" si="8">D20-D19</f>
        <v>0</v>
      </c>
      <c r="L20" s="10">
        <f t="shared" si="7"/>
        <v>33148.33517089305</v>
      </c>
      <c r="N20" s="2"/>
      <c r="O20" s="3"/>
    </row>
    <row r="21" spans="1:15" x14ac:dyDescent="0.2">
      <c r="A21" s="5" t="s">
        <v>14</v>
      </c>
      <c r="B21" s="5">
        <v>2024</v>
      </c>
      <c r="C21" s="5">
        <v>4</v>
      </c>
      <c r="D21" s="6">
        <v>3</v>
      </c>
      <c r="E21" s="25">
        <f>404/3</f>
        <v>134.66666666666666</v>
      </c>
      <c r="F21" s="7">
        <v>9.2999999999999999E-2</v>
      </c>
      <c r="G21" s="8">
        <v>77.89</v>
      </c>
      <c r="H21" s="5">
        <v>160</v>
      </c>
      <c r="I21" s="9">
        <f t="shared" si="6"/>
        <v>0.84166666666666656</v>
      </c>
      <c r="J21" s="10">
        <f t="shared" si="5"/>
        <v>85.876515986769562</v>
      </c>
      <c r="K21" s="5">
        <f t="shared" si="8"/>
        <v>0</v>
      </c>
      <c r="L21" s="10">
        <f t="shared" si="7"/>
        <v>34694.112458654898</v>
      </c>
      <c r="N21" s="2"/>
      <c r="O21" s="3"/>
    </row>
    <row r="22" spans="1:15" x14ac:dyDescent="0.2">
      <c r="A22" s="5" t="s">
        <v>14</v>
      </c>
      <c r="B22" s="5">
        <v>2024</v>
      </c>
      <c r="C22" s="5">
        <v>5</v>
      </c>
      <c r="D22" s="6">
        <v>3</v>
      </c>
      <c r="E22" s="25">
        <f>422/3</f>
        <v>140.66666666666666</v>
      </c>
      <c r="F22" s="7">
        <v>9.2999999999999999E-2</v>
      </c>
      <c r="G22" s="8">
        <v>77.89</v>
      </c>
      <c r="H22" s="5">
        <v>160</v>
      </c>
      <c r="I22" s="9">
        <f t="shared" si="6"/>
        <v>0.87916666666666665</v>
      </c>
      <c r="J22" s="10">
        <f t="shared" si="5"/>
        <v>85.876515986769562</v>
      </c>
      <c r="K22" s="5">
        <f t="shared" si="8"/>
        <v>0</v>
      </c>
      <c r="L22" s="10">
        <f t="shared" si="7"/>
        <v>36239.889746416753</v>
      </c>
      <c r="N22" s="2"/>
      <c r="O22" s="3"/>
    </row>
    <row r="23" spans="1:15" x14ac:dyDescent="0.2">
      <c r="A23" s="5" t="s">
        <v>14</v>
      </c>
      <c r="B23" s="5">
        <v>2024</v>
      </c>
      <c r="C23" s="5">
        <v>6</v>
      </c>
      <c r="D23" s="6">
        <v>3</v>
      </c>
      <c r="E23" s="25">
        <f>367/3</f>
        <v>122.33333333333333</v>
      </c>
      <c r="F23" s="7">
        <v>9.2999999999999999E-2</v>
      </c>
      <c r="G23" s="8">
        <v>77.89</v>
      </c>
      <c r="H23" s="5">
        <v>160</v>
      </c>
      <c r="I23" s="9">
        <f t="shared" si="6"/>
        <v>0.76458333333333328</v>
      </c>
      <c r="J23" s="10">
        <f t="shared" si="5"/>
        <v>85.876515986769562</v>
      </c>
      <c r="K23" s="5">
        <f t="shared" si="8"/>
        <v>0</v>
      </c>
      <c r="L23" s="10">
        <f t="shared" si="7"/>
        <v>31516.681367144429</v>
      </c>
      <c r="N23" s="2"/>
      <c r="O23" s="3"/>
    </row>
    <row r="24" spans="1:15" x14ac:dyDescent="0.2">
      <c r="A24" s="5" t="s">
        <v>14</v>
      </c>
      <c r="B24" s="5">
        <v>2024</v>
      </c>
      <c r="C24" s="5">
        <v>7</v>
      </c>
      <c r="D24" s="6">
        <v>3</v>
      </c>
      <c r="E24" s="25">
        <f>422/3</f>
        <v>140.66666666666666</v>
      </c>
      <c r="F24" s="7">
        <v>9.2999999999999999E-2</v>
      </c>
      <c r="G24" s="8">
        <v>77.89</v>
      </c>
      <c r="H24" s="5">
        <v>160</v>
      </c>
      <c r="I24" s="9">
        <f t="shared" si="6"/>
        <v>0.87916666666666665</v>
      </c>
      <c r="J24" s="10">
        <f t="shared" si="5"/>
        <v>85.876515986769562</v>
      </c>
      <c r="K24" s="5">
        <f t="shared" si="8"/>
        <v>0</v>
      </c>
      <c r="L24" s="10">
        <f t="shared" si="7"/>
        <v>36239.889746416753</v>
      </c>
      <c r="N24" s="2"/>
      <c r="O24" s="3"/>
    </row>
    <row r="25" spans="1:15" x14ac:dyDescent="0.2">
      <c r="A25" s="5" t="s">
        <v>14</v>
      </c>
      <c r="B25" s="5">
        <v>2024</v>
      </c>
      <c r="C25" s="5">
        <v>8</v>
      </c>
      <c r="D25" s="6">
        <v>3</v>
      </c>
      <c r="E25" s="25">
        <f>404/3</f>
        <v>134.66666666666666</v>
      </c>
      <c r="F25" s="7">
        <v>9.2999999999999999E-2</v>
      </c>
      <c r="G25" s="8">
        <v>77.89</v>
      </c>
      <c r="H25" s="5">
        <v>160</v>
      </c>
      <c r="I25" s="9">
        <f t="shared" si="6"/>
        <v>0.84166666666666656</v>
      </c>
      <c r="J25" s="10">
        <f t="shared" si="5"/>
        <v>85.876515986769562</v>
      </c>
      <c r="K25" s="5">
        <f t="shared" si="8"/>
        <v>0</v>
      </c>
      <c r="L25" s="10">
        <f t="shared" si="7"/>
        <v>34694.112458654898</v>
      </c>
      <c r="N25" s="2"/>
      <c r="O25" s="3"/>
    </row>
    <row r="26" spans="1:15" x14ac:dyDescent="0.2">
      <c r="A26" s="5" t="s">
        <v>14</v>
      </c>
      <c r="B26" s="5">
        <v>2024</v>
      </c>
      <c r="C26" s="5">
        <v>9</v>
      </c>
      <c r="D26" s="6">
        <v>3</v>
      </c>
      <c r="E26" s="25">
        <f>386/3</f>
        <v>128.66666666666666</v>
      </c>
      <c r="F26" s="7">
        <v>9.2999999999999999E-2</v>
      </c>
      <c r="G26" s="8">
        <v>77.89</v>
      </c>
      <c r="H26" s="5">
        <v>160</v>
      </c>
      <c r="I26" s="9">
        <f t="shared" si="6"/>
        <v>0.80416666666666659</v>
      </c>
      <c r="J26" s="10">
        <f t="shared" si="5"/>
        <v>85.876515986769562</v>
      </c>
      <c r="K26" s="5">
        <f t="shared" si="8"/>
        <v>0</v>
      </c>
      <c r="L26" s="10">
        <f t="shared" si="7"/>
        <v>33148.33517089305</v>
      </c>
      <c r="N26" s="2"/>
      <c r="O26" s="3"/>
    </row>
    <row r="27" spans="1:15" x14ac:dyDescent="0.2">
      <c r="A27" s="5" t="s">
        <v>14</v>
      </c>
      <c r="B27" s="5">
        <v>2024</v>
      </c>
      <c r="C27" s="5">
        <v>10</v>
      </c>
      <c r="D27" s="6">
        <v>3</v>
      </c>
      <c r="E27" s="25">
        <f>422/3</f>
        <v>140.66666666666666</v>
      </c>
      <c r="F27" s="7">
        <v>9.2999999999999999E-2</v>
      </c>
      <c r="G27" s="8">
        <v>77.89</v>
      </c>
      <c r="H27" s="5">
        <v>160</v>
      </c>
      <c r="I27" s="9">
        <f t="shared" si="6"/>
        <v>0.87916666666666665</v>
      </c>
      <c r="J27" s="10">
        <f t="shared" si="5"/>
        <v>85.876515986769562</v>
      </c>
      <c r="K27" s="5">
        <f t="shared" si="8"/>
        <v>0</v>
      </c>
      <c r="L27" s="10">
        <f t="shared" si="7"/>
        <v>36239.889746416753</v>
      </c>
      <c r="N27" s="2"/>
      <c r="O27" s="3"/>
    </row>
    <row r="28" spans="1:15" x14ac:dyDescent="0.2">
      <c r="A28" s="5" t="s">
        <v>14</v>
      </c>
      <c r="B28" s="5">
        <v>2024</v>
      </c>
      <c r="C28" s="5">
        <v>11</v>
      </c>
      <c r="D28" s="6">
        <v>3</v>
      </c>
      <c r="E28" s="25">
        <f>386/3</f>
        <v>128.66666666666666</v>
      </c>
      <c r="F28" s="7">
        <v>9.2999999999999999E-2</v>
      </c>
      <c r="G28" s="8">
        <v>77.89</v>
      </c>
      <c r="H28" s="5">
        <v>160</v>
      </c>
      <c r="I28" s="9">
        <f t="shared" si="6"/>
        <v>0.80416666666666659</v>
      </c>
      <c r="J28" s="10">
        <f t="shared" si="5"/>
        <v>85.876515986769562</v>
      </c>
      <c r="K28" s="5">
        <f t="shared" si="8"/>
        <v>0</v>
      </c>
      <c r="L28" s="10">
        <f t="shared" si="7"/>
        <v>33148.33517089305</v>
      </c>
      <c r="N28" s="2"/>
      <c r="O28" s="3"/>
    </row>
    <row r="29" spans="1:15" x14ac:dyDescent="0.2">
      <c r="A29" s="5" t="s">
        <v>14</v>
      </c>
      <c r="B29" s="5">
        <v>2024</v>
      </c>
      <c r="C29" s="5">
        <v>12</v>
      </c>
      <c r="D29" s="6">
        <v>3</v>
      </c>
      <c r="E29" s="25">
        <f>404/3</f>
        <v>134.66666666666666</v>
      </c>
      <c r="F29" s="7">
        <v>9.2999999999999999E-2</v>
      </c>
      <c r="G29" s="8">
        <v>77.89</v>
      </c>
      <c r="H29" s="5">
        <v>160</v>
      </c>
      <c r="I29" s="9">
        <f t="shared" si="6"/>
        <v>0.84166666666666656</v>
      </c>
      <c r="J29" s="10">
        <f t="shared" si="5"/>
        <v>85.876515986769562</v>
      </c>
      <c r="K29" s="5">
        <f t="shared" si="8"/>
        <v>0</v>
      </c>
      <c r="L29" s="10">
        <f t="shared" si="7"/>
        <v>34694.112458654898</v>
      </c>
      <c r="N29" s="2"/>
      <c r="O29" s="3"/>
    </row>
    <row r="30" spans="1:15" s="21" customFormat="1" x14ac:dyDescent="0.2">
      <c r="A30" s="18"/>
      <c r="B30" s="18"/>
      <c r="C30" s="18"/>
      <c r="D30" s="15" t="s">
        <v>13</v>
      </c>
      <c r="E30" s="4">
        <f>SUM(E18:E29)</f>
        <v>1604.0000000000002</v>
      </c>
      <c r="F30" s="19">
        <f>AVERAGE(F18:F29)</f>
        <v>9.2999999999999985E-2</v>
      </c>
      <c r="G30" s="20">
        <f>AVERAGE(G18:G29)</f>
        <v>77.89</v>
      </c>
      <c r="H30" s="4">
        <f>SUM(H18:H29)</f>
        <v>1920</v>
      </c>
      <c r="I30" s="19">
        <f t="shared" ref="I30" si="9">E30/H30</f>
        <v>0.83541666666666681</v>
      </c>
      <c r="J30" s="20">
        <f>AVERAGE(J18:J29)</f>
        <v>85.876515986769576</v>
      </c>
      <c r="K30" s="4">
        <f>SUM(K18:K29)</f>
        <v>0</v>
      </c>
      <c r="L30" s="20">
        <f>SUM(L18:L29)</f>
        <v>413237.79492833518</v>
      </c>
    </row>
  </sheetData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9AC05F8473DE44B89C23648400C97A" ma:contentTypeVersion="6" ma:contentTypeDescription="Create a new document." ma:contentTypeScope="" ma:versionID="6dfef8dc144470761b6329feaf460645">
  <xsd:schema xmlns:xsd="http://www.w3.org/2001/XMLSchema" xmlns:xs="http://www.w3.org/2001/XMLSchema" xmlns:p="http://schemas.microsoft.com/office/2006/metadata/properties" xmlns:ns2="ef169924-2e32-488a-b73b-d40a75f5d28c" xmlns:ns3="ef240063-6717-4375-be79-2acf52a003c1" targetNamespace="http://schemas.microsoft.com/office/2006/metadata/properties" ma:root="true" ma:fieldsID="212fabc5872fddb40e9470247da3da01" ns2:_="" ns3:_="">
    <xsd:import namespace="ef169924-2e32-488a-b73b-d40a75f5d28c"/>
    <xsd:import namespace="ef240063-6717-4375-be79-2acf52a003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169924-2e32-488a-b73b-d40a75f5d2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240063-6717-4375-be79-2acf52a003c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2847C8F-95A5-4DA2-B419-3583CC589804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dcmitype/"/>
    <ds:schemaRef ds:uri="http://www.w3.org/XML/1998/namespace"/>
    <ds:schemaRef ds:uri="http://schemas.openxmlformats.org/package/2006/metadata/core-properties"/>
    <ds:schemaRef ds:uri="ef240063-6717-4375-be79-2acf52a003c1"/>
    <ds:schemaRef ds:uri="ef169924-2e32-488a-b73b-d40a75f5d28c"/>
  </ds:schemaRefs>
</ds:datastoreItem>
</file>

<file path=customXml/itemProps2.xml><?xml version="1.0" encoding="utf-8"?>
<ds:datastoreItem xmlns:ds="http://schemas.openxmlformats.org/officeDocument/2006/customXml" ds:itemID="{CD9EE3DF-58A4-4B82-A50E-2EE940AD72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98D8B6-FF07-47B7-997A-35E0AE97E4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169924-2e32-488a-b73b-d40a75f5d28c"/>
    <ds:schemaRef ds:uri="ef240063-6717-4375-be79-2acf52a003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QDat Holding - DAN</vt:lpstr>
      <vt:lpstr>QDat Holding - DAB</vt:lpstr>
      <vt:lpstr>QDat Holding - QA</vt:lpstr>
      <vt:lpstr>Test Crew IT - CML</vt:lpstr>
      <vt:lpstr>Salves - TSZ</vt:lpstr>
      <vt:lpstr>Salves - TSX</vt:lpstr>
      <vt:lpstr>Salves - TST</vt:lpstr>
      <vt:lpstr>Salves - TSN</vt:lpstr>
      <vt:lpstr>Salves - TSM</vt:lpstr>
      <vt:lpstr>Salves - WES</vt:lpstr>
      <vt:lpstr>Valori - AT1</vt:lpstr>
      <vt:lpstr>Valori - AT2</vt:lpstr>
      <vt:lpstr>Valori - TAS</vt:lpstr>
      <vt:lpstr>Valori - TAA</vt:lpstr>
      <vt:lpstr>Valori - TAE</vt:lpstr>
      <vt:lpstr>Valori - LCT</vt:lpstr>
      <vt:lpstr>Valori - BIT</vt:lpstr>
      <vt:lpstr>Valori - QTA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Jan Ardesch</dc:creator>
  <cp:lastModifiedBy>John Van Arkelen</cp:lastModifiedBy>
  <dcterms:created xsi:type="dcterms:W3CDTF">2024-01-25T10:58:22Z</dcterms:created>
  <dcterms:modified xsi:type="dcterms:W3CDTF">2024-06-03T08:38:19Z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0x0101009E9AC05F8473DE44B89C23648400C97A</vt:lpwstr>
  </property>
</Properties>
</file>