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aa9b7efbafb03/Documents/UNSW Grad Dip/Environmental Data Science/Exam study/"/>
    </mc:Choice>
  </mc:AlternateContent>
  <xr:revisionPtr revIDLastSave="95" documentId="8_{229B3081-0CD1-4F1D-9C2A-095D3A1A4516}" xr6:coauthVersionLast="47" xr6:coauthVersionMax="47" xr10:uidLastSave="{60C69D47-45F3-4B78-9F38-E7C5FA59CFDA}"/>
  <bookViews>
    <workbookView xWindow="-98" yWindow="-98" windowWidth="22695" windowHeight="14595" activeTab="3" xr2:uid="{A95A2328-E95C-42DD-983F-EF1EE7B18A18}"/>
  </bookViews>
  <sheets>
    <sheet name="Statistical forecatsing" sheetId="1" r:id="rId1"/>
    <sheet name="Time series" sheetId="2" r:id="rId2"/>
    <sheet name="Principle component" sheetId="3" r:id="rId3"/>
    <sheet name="Fishers linear discriminate" sheetId="4" r:id="rId4"/>
  </sheets>
  <definedNames>
    <definedName name="_xlnm._FilterDatabase" localSheetId="3" hidden="1">'Fishers linear discriminate'!$A$1:$E$21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4" l="1"/>
  <c r="K19" i="4"/>
  <c r="M2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15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A48" i="2"/>
  <c r="A49" i="2"/>
  <c r="A50" i="2"/>
  <c r="A51" i="2"/>
  <c r="A52" i="2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15" i="2"/>
  <c r="A47" i="2"/>
  <c r="A46" i="2"/>
  <c r="A43" i="2"/>
  <c r="A44" i="2" s="1"/>
  <c r="A45" i="2" s="1"/>
  <c r="A40" i="2"/>
  <c r="A41" i="2"/>
  <c r="A42" i="2" s="1"/>
  <c r="A38" i="2"/>
  <c r="A39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16" i="2"/>
  <c r="C10" i="2"/>
  <c r="D10" i="2"/>
  <c r="E10" i="2"/>
  <c r="F10" i="2"/>
  <c r="G10" i="2"/>
  <c r="H10" i="2"/>
  <c r="I10" i="2"/>
  <c r="J10" i="2"/>
  <c r="K10" i="2"/>
  <c r="L10" i="2"/>
  <c r="M10" i="2"/>
  <c r="B10" i="2"/>
  <c r="C8" i="2"/>
  <c r="D8" i="2"/>
  <c r="E8" i="2"/>
  <c r="F8" i="2"/>
  <c r="G8" i="2"/>
  <c r="H8" i="2"/>
  <c r="I8" i="2"/>
  <c r="J8" i="2"/>
  <c r="K8" i="2"/>
  <c r="L8" i="2"/>
  <c r="M8" i="2"/>
  <c r="B8" i="2"/>
  <c r="O6" i="2"/>
  <c r="C6" i="2"/>
  <c r="D6" i="2"/>
  <c r="E6" i="2"/>
  <c r="F6" i="2"/>
  <c r="G6" i="2"/>
  <c r="H6" i="2"/>
  <c r="I6" i="2"/>
  <c r="J6" i="2"/>
  <c r="K6" i="2"/>
  <c r="L6" i="2"/>
  <c r="M6" i="2"/>
  <c r="B6" i="2"/>
  <c r="O4" i="2"/>
  <c r="C4" i="2"/>
  <c r="D4" i="2"/>
  <c r="E4" i="2"/>
  <c r="F4" i="2"/>
  <c r="G4" i="2"/>
  <c r="H4" i="2"/>
  <c r="I4" i="2"/>
  <c r="J4" i="2"/>
  <c r="K4" i="2"/>
  <c r="L4" i="2"/>
  <c r="M4" i="2"/>
  <c r="B4" i="2"/>
  <c r="C28" i="1"/>
  <c r="C23" i="1"/>
  <c r="G26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8" i="1"/>
  <c r="F9" i="1"/>
  <c r="F11" i="1"/>
  <c r="F16" i="1"/>
  <c r="F17" i="1"/>
  <c r="F19" i="1"/>
  <c r="E3" i="1"/>
  <c r="E4" i="1"/>
  <c r="F4" i="1" s="1"/>
  <c r="E5" i="1"/>
  <c r="F5" i="1" s="1"/>
  <c r="E6" i="1"/>
  <c r="F6" i="1" s="1"/>
  <c r="E7" i="1"/>
  <c r="F7" i="1" s="1"/>
  <c r="E8" i="1"/>
  <c r="E9" i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E17" i="1"/>
  <c r="E18" i="1"/>
  <c r="F18" i="1" s="1"/>
  <c r="E19" i="1"/>
  <c r="E20" i="1"/>
  <c r="F20" i="1" s="1"/>
  <c r="E21" i="1"/>
  <c r="F21" i="1" s="1"/>
  <c r="E2" i="1"/>
  <c r="F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" i="1"/>
  <c r="I2" i="1" s="1"/>
  <c r="O10" i="2" l="1"/>
  <c r="O8" i="2"/>
  <c r="I23" i="1"/>
</calcChain>
</file>

<file path=xl/sharedStrings.xml><?xml version="1.0" encoding="utf-8"?>
<sst xmlns="http://schemas.openxmlformats.org/spreadsheetml/2006/main" count="97" uniqueCount="62">
  <si>
    <t>Year</t>
  </si>
  <si>
    <t>Temperature,</t>
  </si>
  <si>
    <t>1951*</t>
  </si>
  <si>
    <t>1953*</t>
  </si>
  <si>
    <t>Missing</t>
  </si>
  <si>
    <t>1957*</t>
  </si>
  <si>
    <t>1965*</t>
  </si>
  <si>
    <t>1969*</t>
  </si>
  <si>
    <t>Precipitation(mm)</t>
  </si>
  <si>
    <t>Pressure (mb)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</si>
  <si>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</si>
  <si>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</si>
  <si>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</si>
  <si>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</si>
  <si>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</si>
  <si>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</si>
  <si>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</si>
  <si>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</si>
  <si>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</si>
  <si>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</si>
  <si>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</si>
  <si>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</si>
  <si>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</si>
  <si>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</si>
  <si>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</si>
  <si>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</si>
  <si>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</si>
  <si>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</si>
  <si>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</si>
  <si>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</si>
  <si>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</si>
  <si>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</si>
  <si>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</si>
  <si>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</si>
  <si>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</si>
  <si>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x-xbar</t>
  </si>
  <si>
    <t>expected temp</t>
  </si>
  <si>
    <t>observed-expected</t>
  </si>
  <si>
    <t>o-e^2</t>
  </si>
  <si>
    <t>MSE</t>
  </si>
  <si>
    <t>Month</t>
  </si>
  <si>
    <t>J</t>
  </si>
  <si>
    <t>M</t>
  </si>
  <si>
    <t>A</t>
  </si>
  <si>
    <t>S</t>
  </si>
  <si>
    <t>O</t>
  </si>
  <si>
    <t>N</t>
  </si>
  <si>
    <t>D</t>
  </si>
  <si>
    <t>Average Temperature F</t>
  </si>
  <si>
    <t xml:space="preserve">x </t>
  </si>
  <si>
    <t>first harmonic</t>
  </si>
  <si>
    <t>second harmonic</t>
  </si>
  <si>
    <t>Date</t>
  </si>
  <si>
    <t>Precip_inch-icatha</t>
  </si>
  <si>
    <t>MaxTemp_Far-icatha</t>
  </si>
  <si>
    <t>MinTemp_Far-icatha</t>
  </si>
  <si>
    <t>Precip_inch-canan</t>
  </si>
  <si>
    <t>MaxTemp_Far-canan</t>
  </si>
  <si>
    <t>MinTemp_Far-canan</t>
  </si>
  <si>
    <t>first PC</t>
  </si>
  <si>
    <t>EL Nino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</si>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</sst>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Harmonic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series'!$A$15:$A$87</c:f>
              <c:numCache>
                <c:formatCode>General</c:formatCode>
                <c:ptCount val="73"/>
                <c:pt idx="0">
                  <c:v>0</c:v>
                </c:pt>
                <c:pt idx="1">
                  <c:v>0.19634954084936207</c:v>
                </c:pt>
                <c:pt idx="2">
                  <c:v>0.39269908169872414</c:v>
                </c:pt>
                <c:pt idx="3">
                  <c:v>0.58904862254808621</c:v>
                </c:pt>
                <c:pt idx="4">
                  <c:v>0.78539816339744828</c:v>
                </c:pt>
                <c:pt idx="5">
                  <c:v>0.98174770424681035</c:v>
                </c:pt>
                <c:pt idx="6">
                  <c:v>1.1780972450961724</c:v>
                </c:pt>
                <c:pt idx="7">
                  <c:v>1.3744467859455345</c:v>
                </c:pt>
                <c:pt idx="8">
                  <c:v>1.5707963267948966</c:v>
                </c:pt>
                <c:pt idx="9">
                  <c:v>1.7671458676442586</c:v>
                </c:pt>
                <c:pt idx="10">
                  <c:v>1.9634954084936207</c:v>
                </c:pt>
                <c:pt idx="11">
                  <c:v>2.1598449493429825</c:v>
                </c:pt>
                <c:pt idx="12">
                  <c:v>2.3561944901923448</c:v>
                </c:pt>
                <c:pt idx="13">
                  <c:v>2.5525440310417071</c:v>
                </c:pt>
                <c:pt idx="14">
                  <c:v>2.7488935718910694</c:v>
                </c:pt>
                <c:pt idx="15">
                  <c:v>2.9452431127404317</c:v>
                </c:pt>
                <c:pt idx="16">
                  <c:v>3.141592653589794</c:v>
                </c:pt>
                <c:pt idx="17">
                  <c:v>3.3379421944391563</c:v>
                </c:pt>
                <c:pt idx="18">
                  <c:v>3.5342917352885186</c:v>
                </c:pt>
                <c:pt idx="19">
                  <c:v>3.7306412761378809</c:v>
                </c:pt>
                <c:pt idx="20">
                  <c:v>3.9269908169872432</c:v>
                </c:pt>
                <c:pt idx="21">
                  <c:v>4.1233403578366055</c:v>
                </c:pt>
                <c:pt idx="22">
                  <c:v>4.3196898986859678</c:v>
                </c:pt>
                <c:pt idx="23">
                  <c:v>4.51603943953533</c:v>
                </c:pt>
                <c:pt idx="24">
                  <c:v>4.7123889803846923</c:v>
                </c:pt>
                <c:pt idx="25">
                  <c:v>4.9087385212340546</c:v>
                </c:pt>
                <c:pt idx="26">
                  <c:v>5.1050880620834169</c:v>
                </c:pt>
                <c:pt idx="27">
                  <c:v>5.3014376029327792</c:v>
                </c:pt>
                <c:pt idx="28">
                  <c:v>5.4977871437821415</c:v>
                </c:pt>
                <c:pt idx="29">
                  <c:v>5.6941366846315038</c:v>
                </c:pt>
                <c:pt idx="30">
                  <c:v>5.8904862254808661</c:v>
                </c:pt>
                <c:pt idx="31">
                  <c:v>6.0868357663302284</c:v>
                </c:pt>
                <c:pt idx="32">
                  <c:v>6.2831853071795907</c:v>
                </c:pt>
                <c:pt idx="33">
                  <c:v>6.479534848028953</c:v>
                </c:pt>
                <c:pt idx="34">
                  <c:v>6.6758843888783153</c:v>
                </c:pt>
                <c:pt idx="35">
                  <c:v>6.8722339297276775</c:v>
                </c:pt>
                <c:pt idx="36">
                  <c:v>7.0685834705770398</c:v>
                </c:pt>
                <c:pt idx="37">
                  <c:v>7.2649330114264021</c:v>
                </c:pt>
                <c:pt idx="38">
                  <c:v>7.4612825522757644</c:v>
                </c:pt>
                <c:pt idx="39">
                  <c:v>7.6576320931251267</c:v>
                </c:pt>
                <c:pt idx="40">
                  <c:v>7.853981633974489</c:v>
                </c:pt>
                <c:pt idx="41">
                  <c:v>8.0503311748238513</c:v>
                </c:pt>
                <c:pt idx="42">
                  <c:v>8.2466807156732127</c:v>
                </c:pt>
                <c:pt idx="43">
                  <c:v>8.4430302565225741</c:v>
                </c:pt>
                <c:pt idx="44">
                  <c:v>8.6393797973719355</c:v>
                </c:pt>
                <c:pt idx="45">
                  <c:v>8.8357293382212969</c:v>
                </c:pt>
                <c:pt idx="46">
                  <c:v>9.0320788790706583</c:v>
                </c:pt>
                <c:pt idx="47">
                  <c:v>9.2284284199200197</c:v>
                </c:pt>
                <c:pt idx="48">
                  <c:v>9.4247779607693811</c:v>
                </c:pt>
                <c:pt idx="49">
                  <c:v>9.6211275016187425</c:v>
                </c:pt>
                <c:pt idx="50">
                  <c:v>9.8174770424681039</c:v>
                </c:pt>
                <c:pt idx="51">
                  <c:v>10.013826583317465</c:v>
                </c:pt>
                <c:pt idx="52">
                  <c:v>10.210176124166827</c:v>
                </c:pt>
                <c:pt idx="53">
                  <c:v>10.406525665016188</c:v>
                </c:pt>
                <c:pt idx="54">
                  <c:v>10.60287520586555</c:v>
                </c:pt>
                <c:pt idx="55">
                  <c:v>10.799224746714911</c:v>
                </c:pt>
                <c:pt idx="56">
                  <c:v>10.995574287564272</c:v>
                </c:pt>
                <c:pt idx="57">
                  <c:v>11.191923828413634</c:v>
                </c:pt>
                <c:pt idx="58">
                  <c:v>11.388273369262995</c:v>
                </c:pt>
                <c:pt idx="59">
                  <c:v>11.584622910112357</c:v>
                </c:pt>
                <c:pt idx="60">
                  <c:v>11.780972450961718</c:v>
                </c:pt>
                <c:pt idx="61">
                  <c:v>11.977321991811079</c:v>
                </c:pt>
                <c:pt idx="62">
                  <c:v>12.173671532660441</c:v>
                </c:pt>
              </c:numCache>
            </c:numRef>
          </c:xVal>
          <c:yVal>
            <c:numRef>
              <c:f>'Time series'!$B$15:$B$87</c:f>
              <c:numCache>
                <c:formatCode>General</c:formatCode>
                <c:ptCount val="73"/>
                <c:pt idx="0">
                  <c:v>69.019621318450589</c:v>
                </c:pt>
                <c:pt idx="1">
                  <c:v>67.530464184090732</c:v>
                </c:pt>
                <c:pt idx="2">
                  <c:v>66.141307776602062</c:v>
                </c:pt>
                <c:pt idx="3">
                  <c:v>64.866821943925089</c:v>
                </c:pt>
                <c:pt idx="4">
                  <c:v>63.720465583320703</c:v>
                </c:pt>
                <c:pt idx="5">
                  <c:v>62.714344511963318</c:v>
                </c:pt>
                <c:pt idx="6">
                  <c:v>61.859083626406687</c:v>
                </c:pt>
                <c:pt idx="7">
                  <c:v>61.163714700951346</c:v>
                </c:pt>
                <c:pt idx="8">
                  <c:v>60.635581009791615</c:v>
                </c:pt>
                <c:pt idx="9">
                  <c:v>60.280259780156783</c:v>
                </c:pt>
                <c:pt idx="10">
                  <c:v>60.101503295361141</c:v>
                </c:pt>
                <c:pt idx="11">
                  <c:v>60.101199269729875</c:v>
                </c:pt>
                <c:pt idx="12">
                  <c:v>60.279350913851637</c:v>
                </c:pt>
                <c:pt idx="13">
                  <c:v>60.634076900673868</c:v>
                </c:pt>
                <c:pt idx="14">
                  <c:v>61.161631232799039</c:v>
                </c:pt>
                <c:pt idx="15">
                  <c:v>61.856442801177856</c:v>
                </c:pt>
                <c:pt idx="16">
                  <c:v>62.711174217449674</c:v>
                </c:pt>
                <c:pt idx="17">
                  <c:v>63.716799298645398</c:v>
                </c:pt>
                <c:pt idx="18">
                  <c:v>64.862698385994577</c:v>
                </c:pt>
                <c:pt idx="19">
                  <c:v>66.13677049124567</c:v>
                </c:pt>
                <c:pt idx="20">
                  <c:v>67.525561086205499</c:v>
                </c:pt>
                <c:pt idx="21">
                  <c:v>69.014404186007681</c:v>
                </c:pt>
                <c:pt idx="22">
                  <c:v>70.587577225674181</c:v>
                </c:pt>
                <c:pt idx="23">
                  <c:v>72.228467094433896</c:v>
                </c:pt>
                <c:pt idx="24">
                  <c:v>73.919745574433108</c:v>
                </c:pt>
                <c:pt idx="25">
                  <c:v>75.643552331159754</c:v>
                </c:pt>
                <c:pt idx="26">
                  <c:v>77.381683523158443</c:v>
                </c:pt>
                <c:pt idx="27">
                  <c:v>79.115784039262067</c:v>
                </c:pt>
                <c:pt idx="28">
                  <c:v>80.827541333275207</c:v>
                </c:pt>
                <c:pt idx="29">
                  <c:v>82.4988788091581</c:v>
                </c:pt>
                <c:pt idx="30">
                  <c:v>84.112146714516882</c:v>
                </c:pt>
                <c:pt idx="31">
                  <c:v>85.650308526515616</c:v>
                </c:pt>
                <c:pt idx="32">
                  <c:v>87.097120861926669</c:v>
                </c:pt>
                <c:pt idx="33">
                  <c:v>88.437305011423632</c:v>
                </c:pt>
                <c:pt idx="34">
                  <c:v>89.656708286670337</c:v>
                </c:pt>
                <c:pt idx="35">
                  <c:v>90.742453476339364</c:v>
                </c:pt>
                <c:pt idx="36">
                  <c:v>91.683074832766394</c:v>
                </c:pt>
                <c:pt idx="37">
                  <c:v>92.468639153186018</c:v>
                </c:pt>
                <c:pt idx="38">
                  <c:v>93.0908506769007</c:v>
                </c:pt>
                <c:pt idx="39">
                  <c:v>93.543138690641172</c:v>
                </c:pt>
                <c:pt idx="40">
                  <c:v>93.820726916983858</c:v>
                </c:pt>
                <c:pt idx="41">
                  <c:v>93.920683953065463</c:v>
                </c:pt>
                <c:pt idx="42">
                  <c:v>93.841954226948943</c:v>
                </c:pt>
                <c:pt idx="43">
                  <c:v>93.585369144733903</c:v>
                </c:pt>
                <c:pt idx="44">
                  <c:v>93.15363831069503</c:v>
                </c:pt>
                <c:pt idx="45">
                  <c:v>92.55132091316591</c:v>
                </c:pt>
                <c:pt idx="46">
                  <c:v>91.784777578341021</c:v>
                </c:pt>
                <c:pt idx="47">
                  <c:v>90.862103200431747</c:v>
                </c:pt>
                <c:pt idx="48">
                  <c:v>89.793041457507428</c:v>
                </c:pt>
                <c:pt idx="49">
                  <c:v>88.588881915755991</c:v>
                </c:pt>
                <c:pt idx="50">
                  <c:v>87.262340808769551</c:v>
                </c:pt>
                <c:pt idx="51">
                  <c:v>85.827426750856361</c:v>
                </c:pt>
                <c:pt idx="52">
                  <c:v>84.299292802480863</c:v>
                </c:pt>
                <c:pt idx="53">
                  <c:v>82.694076450058986</c:v>
                </c:pt>
                <c:pt idx="54">
                  <c:v>81.028729189962704</c:v>
                </c:pt>
                <c:pt idx="55">
                  <c:v>79.320837516370815</c:v>
                </c:pt>
                <c:pt idx="56">
                  <c:v>77.588437203380039</c:v>
                </c:pt>
                <c:pt idx="57">
                  <c:v>75.84982284260488</c:v>
                </c:pt>
                <c:pt idx="58">
                  <c:v>74.123354647598134</c:v>
                </c:pt>
                <c:pt idx="59">
                  <c:v>72.427264565287018</c:v>
                </c:pt>
                <c:pt idx="60">
                  <c:v>70.779463741937519</c:v>
                </c:pt>
                <c:pt idx="61">
                  <c:v>69.197353376856299</c:v>
                </c:pt>
                <c:pt idx="62">
                  <c:v>67.697640961263389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2-4C7A-8E3E-8F0E127B1D52}"/>
            </c:ext>
          </c:extLst>
        </c:ser>
        <c:ser>
          <c:idx val="1"/>
          <c:order val="1"/>
          <c:tx>
            <c:v>Second harmonic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series'!$A$15:$A$87</c:f>
              <c:numCache>
                <c:formatCode>General</c:formatCode>
                <c:ptCount val="73"/>
                <c:pt idx="0">
                  <c:v>0</c:v>
                </c:pt>
                <c:pt idx="1">
                  <c:v>0.19634954084936207</c:v>
                </c:pt>
                <c:pt idx="2">
                  <c:v>0.39269908169872414</c:v>
                </c:pt>
                <c:pt idx="3">
                  <c:v>0.58904862254808621</c:v>
                </c:pt>
                <c:pt idx="4">
                  <c:v>0.78539816339744828</c:v>
                </c:pt>
                <c:pt idx="5">
                  <c:v>0.98174770424681035</c:v>
                </c:pt>
                <c:pt idx="6">
                  <c:v>1.1780972450961724</c:v>
                </c:pt>
                <c:pt idx="7">
                  <c:v>1.3744467859455345</c:v>
                </c:pt>
                <c:pt idx="8">
                  <c:v>1.5707963267948966</c:v>
                </c:pt>
                <c:pt idx="9">
                  <c:v>1.7671458676442586</c:v>
                </c:pt>
                <c:pt idx="10">
                  <c:v>1.9634954084936207</c:v>
                </c:pt>
                <c:pt idx="11">
                  <c:v>2.1598449493429825</c:v>
                </c:pt>
                <c:pt idx="12">
                  <c:v>2.3561944901923448</c:v>
                </c:pt>
                <c:pt idx="13">
                  <c:v>2.5525440310417071</c:v>
                </c:pt>
                <c:pt idx="14">
                  <c:v>2.7488935718910694</c:v>
                </c:pt>
                <c:pt idx="15">
                  <c:v>2.9452431127404317</c:v>
                </c:pt>
                <c:pt idx="16">
                  <c:v>3.141592653589794</c:v>
                </c:pt>
                <c:pt idx="17">
                  <c:v>3.3379421944391563</c:v>
                </c:pt>
                <c:pt idx="18">
                  <c:v>3.5342917352885186</c:v>
                </c:pt>
                <c:pt idx="19">
                  <c:v>3.7306412761378809</c:v>
                </c:pt>
                <c:pt idx="20">
                  <c:v>3.9269908169872432</c:v>
                </c:pt>
                <c:pt idx="21">
                  <c:v>4.1233403578366055</c:v>
                </c:pt>
                <c:pt idx="22">
                  <c:v>4.3196898986859678</c:v>
                </c:pt>
                <c:pt idx="23">
                  <c:v>4.51603943953533</c:v>
                </c:pt>
                <c:pt idx="24">
                  <c:v>4.7123889803846923</c:v>
                </c:pt>
                <c:pt idx="25">
                  <c:v>4.9087385212340546</c:v>
                </c:pt>
                <c:pt idx="26">
                  <c:v>5.1050880620834169</c:v>
                </c:pt>
                <c:pt idx="27">
                  <c:v>5.3014376029327792</c:v>
                </c:pt>
                <c:pt idx="28">
                  <c:v>5.4977871437821415</c:v>
                </c:pt>
                <c:pt idx="29">
                  <c:v>5.6941366846315038</c:v>
                </c:pt>
                <c:pt idx="30">
                  <c:v>5.8904862254808661</c:v>
                </c:pt>
                <c:pt idx="31">
                  <c:v>6.0868357663302284</c:v>
                </c:pt>
                <c:pt idx="32">
                  <c:v>6.2831853071795907</c:v>
                </c:pt>
                <c:pt idx="33">
                  <c:v>6.479534848028953</c:v>
                </c:pt>
                <c:pt idx="34">
                  <c:v>6.6758843888783153</c:v>
                </c:pt>
                <c:pt idx="35">
                  <c:v>6.8722339297276775</c:v>
                </c:pt>
                <c:pt idx="36">
                  <c:v>7.0685834705770398</c:v>
                </c:pt>
                <c:pt idx="37">
                  <c:v>7.2649330114264021</c:v>
                </c:pt>
                <c:pt idx="38">
                  <c:v>7.4612825522757644</c:v>
                </c:pt>
                <c:pt idx="39">
                  <c:v>7.6576320931251267</c:v>
                </c:pt>
                <c:pt idx="40">
                  <c:v>7.853981633974489</c:v>
                </c:pt>
                <c:pt idx="41">
                  <c:v>8.0503311748238513</c:v>
                </c:pt>
                <c:pt idx="42">
                  <c:v>8.2466807156732127</c:v>
                </c:pt>
                <c:pt idx="43">
                  <c:v>8.4430302565225741</c:v>
                </c:pt>
                <c:pt idx="44">
                  <c:v>8.6393797973719355</c:v>
                </c:pt>
                <c:pt idx="45">
                  <c:v>8.8357293382212969</c:v>
                </c:pt>
                <c:pt idx="46">
                  <c:v>9.0320788790706583</c:v>
                </c:pt>
                <c:pt idx="47">
                  <c:v>9.2284284199200197</c:v>
                </c:pt>
                <c:pt idx="48">
                  <c:v>9.4247779607693811</c:v>
                </c:pt>
                <c:pt idx="49">
                  <c:v>9.6211275016187425</c:v>
                </c:pt>
                <c:pt idx="50">
                  <c:v>9.8174770424681039</c:v>
                </c:pt>
                <c:pt idx="51">
                  <c:v>10.013826583317465</c:v>
                </c:pt>
                <c:pt idx="52">
                  <c:v>10.210176124166827</c:v>
                </c:pt>
                <c:pt idx="53">
                  <c:v>10.406525665016188</c:v>
                </c:pt>
                <c:pt idx="54">
                  <c:v>10.60287520586555</c:v>
                </c:pt>
                <c:pt idx="55">
                  <c:v>10.799224746714911</c:v>
                </c:pt>
                <c:pt idx="56">
                  <c:v>10.995574287564272</c:v>
                </c:pt>
                <c:pt idx="57">
                  <c:v>11.191923828413634</c:v>
                </c:pt>
                <c:pt idx="58">
                  <c:v>11.388273369262995</c:v>
                </c:pt>
                <c:pt idx="59">
                  <c:v>11.584622910112357</c:v>
                </c:pt>
                <c:pt idx="60">
                  <c:v>11.780972450961718</c:v>
                </c:pt>
                <c:pt idx="61">
                  <c:v>11.977321991811079</c:v>
                </c:pt>
                <c:pt idx="62">
                  <c:v>12.173671532660441</c:v>
                </c:pt>
              </c:numCache>
            </c:numRef>
          </c:xVal>
          <c:yVal>
            <c:numRef>
              <c:f>'Time series'!$C$15:$C$87</c:f>
              <c:numCache>
                <c:formatCode>General</c:formatCode>
                <c:ptCount val="73"/>
                <c:pt idx="0">
                  <c:v>81.154785485160588</c:v>
                </c:pt>
                <c:pt idx="1">
                  <c:v>80.100907693587104</c:v>
                </c:pt>
                <c:pt idx="2">
                  <c:v>77.472344888581858</c:v>
                </c:pt>
                <c:pt idx="3">
                  <c:v>74.813117760193464</c:v>
                </c:pt>
                <c:pt idx="4">
                  <c:v>73.196539194439936</c:v>
                </c:pt>
                <c:pt idx="5">
                  <c:v>72.865036610530822</c:v>
                </c:pt>
                <c:pt idx="6">
                  <c:v>73.47008403491688</c:v>
                </c:pt>
                <c:pt idx="7">
                  <c:v>74.485336979726696</c:v>
                </c:pt>
                <c:pt idx="8">
                  <c:v>75.48563685627532</c:v>
                </c:pt>
                <c:pt idx="9">
                  <c:v>76.22846603203601</c:v>
                </c:pt>
                <c:pt idx="10">
                  <c:v>76.613891718991908</c:v>
                </c:pt>
                <c:pt idx="11">
                  <c:v>76.614551085140661</c:v>
                </c:pt>
                <c:pt idx="12">
                  <c:v>76.230411440023275</c:v>
                </c:pt>
                <c:pt idx="13">
                  <c:v>75.488688743179111</c:v>
                </c:pt>
                <c:pt idx="14">
                  <c:v>74.488953635876015</c:v>
                </c:pt>
                <c:pt idx="15">
                  <c:v>73.473131083740185</c:v>
                </c:pt>
                <c:pt idx="16">
                  <c:v>72.865798779733197</c:v>
                </c:pt>
                <c:pt idx="17">
                  <c:v>73.19331153905442</c:v>
                </c:pt>
                <c:pt idx="18">
                  <c:v>74.805482263714396</c:v>
                </c:pt>
                <c:pt idx="19">
                  <c:v>77.462524495957666</c:v>
                </c:pt>
                <c:pt idx="20">
                  <c:v>80.093778276831173</c:v>
                </c:pt>
                <c:pt idx="21">
                  <c:v>81.155338787174145</c:v>
                </c:pt>
                <c:pt idx="22">
                  <c:v>79.679123224121625</c:v>
                </c:pt>
                <c:pt idx="23">
                  <c:v>76.339592237976049</c:v>
                </c:pt>
                <c:pt idx="24">
                  <c:v>73.401960483862879</c:v>
                </c:pt>
                <c:pt idx="25">
                  <c:v>73.131782844674461</c:v>
                </c:pt>
                <c:pt idx="26">
                  <c:v>75.834583508151567</c:v>
                </c:pt>
                <c:pt idx="27">
                  <c:v>79.430712289272407</c:v>
                </c:pt>
                <c:pt idx="28">
                  <c:v>81.154697052570398</c:v>
                </c:pt>
                <c:pt idx="29">
                  <c:v>79.823981232348515</c:v>
                </c:pt>
                <c:pt idx="30">
                  <c:v>76.590814720297502</c:v>
                </c:pt>
                <c:pt idx="31">
                  <c:v>73.731297826881544</c:v>
                </c:pt>
                <c:pt idx="32">
                  <c:v>72.857081905271443</c:v>
                </c:pt>
                <c:pt idx="33">
                  <c:v>74.079022361939423</c:v>
                </c:pt>
                <c:pt idx="34">
                  <c:v>76.419723690747475</c:v>
                </c:pt>
                <c:pt idx="35">
                  <c:v>78.728694046906384</c:v>
                </c:pt>
                <c:pt idx="36">
                  <c:v>80.312365230176567</c:v>
                </c:pt>
                <c:pt idx="37">
                  <c:v>81.042324657458494</c:v>
                </c:pt>
                <c:pt idx="38">
                  <c:v>81.14413217532902</c:v>
                </c:pt>
                <c:pt idx="39">
                  <c:v>80.943304293874135</c:v>
                </c:pt>
                <c:pt idx="40">
                  <c:v>80.709803738313497</c:v>
                </c:pt>
                <c:pt idx="41">
                  <c:v>80.606255612364677</c:v>
                </c:pt>
                <c:pt idx="42">
                  <c:v>80.68865431483276</c:v>
                </c:pt>
                <c:pt idx="43">
                  <c:v>80.913041840603753</c:v>
                </c:pt>
                <c:pt idx="44">
                  <c:v>81.129961242131316</c:v>
                </c:pt>
                <c:pt idx="45">
                  <c:v>81.081056262274927</c:v>
                </c:pt>
                <c:pt idx="46">
                  <c:v>80.441625039006041</c:v>
                </c:pt>
                <c:pt idx="47">
                  <c:v>78.962197527710714</c:v>
                </c:pt>
                <c:pt idx="48">
                  <c:v>76.715005600441074</c:v>
                </c:pt>
                <c:pt idx="49">
                  <c:v>74.323051431476102</c:v>
                </c:pt>
                <c:pt idx="50">
                  <c:v>72.905113520888662</c:v>
                </c:pt>
                <c:pt idx="51">
                  <c:v>73.507053308425355</c:v>
                </c:pt>
                <c:pt idx="52">
                  <c:v>76.187767087885319</c:v>
                </c:pt>
                <c:pt idx="53">
                  <c:v>79.497589152807436</c:v>
                </c:pt>
                <c:pt idx="54">
                  <c:v>81.15374524755299</c:v>
                </c:pt>
                <c:pt idx="55">
                  <c:v>79.778484435116965</c:v>
                </c:pt>
                <c:pt idx="56">
                  <c:v>76.272873485150669</c:v>
                </c:pt>
                <c:pt idx="57">
                  <c:v>73.319301331321256</c:v>
                </c:pt>
                <c:pt idx="58">
                  <c:v>73.200209716892104</c:v>
                </c:pt>
                <c:pt idx="59">
                  <c:v>75.916414691729685</c:v>
                </c:pt>
                <c:pt idx="60">
                  <c:v>79.346405762551512</c:v>
                </c:pt>
                <c:pt idx="61">
                  <c:v>81.117458288305514</c:v>
                </c:pt>
                <c:pt idx="62">
                  <c:v>80.331463180131678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C2-4C7A-8E3E-8F0E127B1D52}"/>
            </c:ext>
          </c:extLst>
        </c:ser>
        <c:ser>
          <c:idx val="2"/>
          <c:order val="2"/>
          <c:tx>
            <c:v>Combined Function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 series'!$A$15:$A$87</c:f>
              <c:numCache>
                <c:formatCode>General</c:formatCode>
                <c:ptCount val="73"/>
                <c:pt idx="0">
                  <c:v>0</c:v>
                </c:pt>
                <c:pt idx="1">
                  <c:v>0.19634954084936207</c:v>
                </c:pt>
                <c:pt idx="2">
                  <c:v>0.39269908169872414</c:v>
                </c:pt>
                <c:pt idx="3">
                  <c:v>0.58904862254808621</c:v>
                </c:pt>
                <c:pt idx="4">
                  <c:v>0.78539816339744828</c:v>
                </c:pt>
                <c:pt idx="5">
                  <c:v>0.98174770424681035</c:v>
                </c:pt>
                <c:pt idx="6">
                  <c:v>1.1780972450961724</c:v>
                </c:pt>
                <c:pt idx="7">
                  <c:v>1.3744467859455345</c:v>
                </c:pt>
                <c:pt idx="8">
                  <c:v>1.5707963267948966</c:v>
                </c:pt>
                <c:pt idx="9">
                  <c:v>1.7671458676442586</c:v>
                </c:pt>
                <c:pt idx="10">
                  <c:v>1.9634954084936207</c:v>
                </c:pt>
                <c:pt idx="11">
                  <c:v>2.1598449493429825</c:v>
                </c:pt>
                <c:pt idx="12">
                  <c:v>2.3561944901923448</c:v>
                </c:pt>
                <c:pt idx="13">
                  <c:v>2.5525440310417071</c:v>
                </c:pt>
                <c:pt idx="14">
                  <c:v>2.7488935718910694</c:v>
                </c:pt>
                <c:pt idx="15">
                  <c:v>2.9452431127404317</c:v>
                </c:pt>
                <c:pt idx="16">
                  <c:v>3.141592653589794</c:v>
                </c:pt>
                <c:pt idx="17">
                  <c:v>3.3379421944391563</c:v>
                </c:pt>
                <c:pt idx="18">
                  <c:v>3.5342917352885186</c:v>
                </c:pt>
                <c:pt idx="19">
                  <c:v>3.7306412761378809</c:v>
                </c:pt>
                <c:pt idx="20">
                  <c:v>3.9269908169872432</c:v>
                </c:pt>
                <c:pt idx="21">
                  <c:v>4.1233403578366055</c:v>
                </c:pt>
                <c:pt idx="22">
                  <c:v>4.3196898986859678</c:v>
                </c:pt>
                <c:pt idx="23">
                  <c:v>4.51603943953533</c:v>
                </c:pt>
                <c:pt idx="24">
                  <c:v>4.7123889803846923</c:v>
                </c:pt>
                <c:pt idx="25">
                  <c:v>4.9087385212340546</c:v>
                </c:pt>
                <c:pt idx="26">
                  <c:v>5.1050880620834169</c:v>
                </c:pt>
                <c:pt idx="27">
                  <c:v>5.3014376029327792</c:v>
                </c:pt>
                <c:pt idx="28">
                  <c:v>5.4977871437821415</c:v>
                </c:pt>
                <c:pt idx="29">
                  <c:v>5.6941366846315038</c:v>
                </c:pt>
                <c:pt idx="30">
                  <c:v>5.8904862254808661</c:v>
                </c:pt>
                <c:pt idx="31">
                  <c:v>6.0868357663302284</c:v>
                </c:pt>
                <c:pt idx="32">
                  <c:v>6.2831853071795907</c:v>
                </c:pt>
                <c:pt idx="33">
                  <c:v>6.479534848028953</c:v>
                </c:pt>
                <c:pt idx="34">
                  <c:v>6.6758843888783153</c:v>
                </c:pt>
                <c:pt idx="35">
                  <c:v>6.8722339297276775</c:v>
                </c:pt>
                <c:pt idx="36">
                  <c:v>7.0685834705770398</c:v>
                </c:pt>
                <c:pt idx="37">
                  <c:v>7.2649330114264021</c:v>
                </c:pt>
                <c:pt idx="38">
                  <c:v>7.4612825522757644</c:v>
                </c:pt>
                <c:pt idx="39">
                  <c:v>7.6576320931251267</c:v>
                </c:pt>
                <c:pt idx="40">
                  <c:v>7.853981633974489</c:v>
                </c:pt>
                <c:pt idx="41">
                  <c:v>8.0503311748238513</c:v>
                </c:pt>
                <c:pt idx="42">
                  <c:v>8.2466807156732127</c:v>
                </c:pt>
                <c:pt idx="43">
                  <c:v>8.4430302565225741</c:v>
                </c:pt>
                <c:pt idx="44">
                  <c:v>8.6393797973719355</c:v>
                </c:pt>
                <c:pt idx="45">
                  <c:v>8.8357293382212969</c:v>
                </c:pt>
                <c:pt idx="46">
                  <c:v>9.0320788790706583</c:v>
                </c:pt>
                <c:pt idx="47">
                  <c:v>9.2284284199200197</c:v>
                </c:pt>
                <c:pt idx="48">
                  <c:v>9.4247779607693811</c:v>
                </c:pt>
                <c:pt idx="49">
                  <c:v>9.6211275016187425</c:v>
                </c:pt>
                <c:pt idx="50">
                  <c:v>9.8174770424681039</c:v>
                </c:pt>
                <c:pt idx="51">
                  <c:v>10.013826583317465</c:v>
                </c:pt>
                <c:pt idx="52">
                  <c:v>10.210176124166827</c:v>
                </c:pt>
                <c:pt idx="53">
                  <c:v>10.406525665016188</c:v>
                </c:pt>
                <c:pt idx="54">
                  <c:v>10.60287520586555</c:v>
                </c:pt>
                <c:pt idx="55">
                  <c:v>10.799224746714911</c:v>
                </c:pt>
                <c:pt idx="56">
                  <c:v>10.995574287564272</c:v>
                </c:pt>
                <c:pt idx="57">
                  <c:v>11.191923828413634</c:v>
                </c:pt>
                <c:pt idx="58">
                  <c:v>11.388273369262995</c:v>
                </c:pt>
                <c:pt idx="59">
                  <c:v>11.584622910112357</c:v>
                </c:pt>
                <c:pt idx="60">
                  <c:v>11.780972450961718</c:v>
                </c:pt>
                <c:pt idx="61">
                  <c:v>11.977321991811079</c:v>
                </c:pt>
                <c:pt idx="62">
                  <c:v>12.173671532660441</c:v>
                </c:pt>
              </c:numCache>
            </c:numRef>
          </c:xVal>
          <c:yVal>
            <c:numRef>
              <c:f>'Time series'!$D$15:$D$87</c:f>
              <c:numCache>
                <c:formatCode>General</c:formatCode>
                <c:ptCount val="73"/>
                <c:pt idx="0">
                  <c:v>75.087203401805596</c:v>
                </c:pt>
                <c:pt idx="1">
                  <c:v>73.815685938838925</c:v>
                </c:pt>
                <c:pt idx="2">
                  <c:v>71.806826332591953</c:v>
                </c:pt>
                <c:pt idx="3">
                  <c:v>69.839969852059284</c:v>
                </c:pt>
                <c:pt idx="4">
                  <c:v>68.458502388880319</c:v>
                </c:pt>
                <c:pt idx="5">
                  <c:v>67.78969056124707</c:v>
                </c:pt>
                <c:pt idx="6">
                  <c:v>67.664583830661783</c:v>
                </c:pt>
                <c:pt idx="7">
                  <c:v>67.824525840339021</c:v>
                </c:pt>
                <c:pt idx="8">
                  <c:v>68.060608933033464</c:v>
                </c:pt>
                <c:pt idx="9">
                  <c:v>68.254362906096389</c:v>
                </c:pt>
                <c:pt idx="10">
                  <c:v>68.357697507176525</c:v>
                </c:pt>
                <c:pt idx="11">
                  <c:v>68.357875177435261</c:v>
                </c:pt>
                <c:pt idx="12">
                  <c:v>68.254881176937459</c:v>
                </c:pt>
                <c:pt idx="13">
                  <c:v>68.061382821926486</c:v>
                </c:pt>
                <c:pt idx="14">
                  <c:v>67.825292434337527</c:v>
                </c:pt>
                <c:pt idx="15">
                  <c:v>67.664786942459017</c:v>
                </c:pt>
                <c:pt idx="16">
                  <c:v>67.788486498591439</c:v>
                </c:pt>
                <c:pt idx="17">
                  <c:v>68.455055418849909</c:v>
                </c:pt>
                <c:pt idx="18">
                  <c:v>69.834090324854486</c:v>
                </c:pt>
                <c:pt idx="19">
                  <c:v>71.799647493601668</c:v>
                </c:pt>
                <c:pt idx="20">
                  <c:v>73.809669681518329</c:v>
                </c:pt>
                <c:pt idx="21">
                  <c:v>75.084871486590913</c:v>
                </c:pt>
                <c:pt idx="22">
                  <c:v>75.133350224897896</c:v>
                </c:pt>
                <c:pt idx="23">
                  <c:v>74.284029666204972</c:v>
                </c:pt>
                <c:pt idx="24">
                  <c:v>73.660853029148001</c:v>
                </c:pt>
                <c:pt idx="25">
                  <c:v>74.387667587917107</c:v>
                </c:pt>
                <c:pt idx="26">
                  <c:v>76.608133515654998</c:v>
                </c:pt>
                <c:pt idx="27">
                  <c:v>79.273248164267244</c:v>
                </c:pt>
                <c:pt idx="28">
                  <c:v>80.99111919292281</c:v>
                </c:pt>
                <c:pt idx="29">
                  <c:v>81.161430020753301</c:v>
                </c:pt>
                <c:pt idx="30">
                  <c:v>80.351480717407185</c:v>
                </c:pt>
                <c:pt idx="31">
                  <c:v>79.69080317669858</c:v>
                </c:pt>
                <c:pt idx="32">
                  <c:v>79.977101383599063</c:v>
                </c:pt>
                <c:pt idx="33">
                  <c:v>81.258163686681527</c:v>
                </c:pt>
                <c:pt idx="34">
                  <c:v>83.038215988708913</c:v>
                </c:pt>
                <c:pt idx="35">
                  <c:v>84.735573761622874</c:v>
                </c:pt>
                <c:pt idx="36">
                  <c:v>85.997720031471488</c:v>
                </c:pt>
                <c:pt idx="37">
                  <c:v>86.755481905322256</c:v>
                </c:pt>
                <c:pt idx="38">
                  <c:v>87.117491426114867</c:v>
                </c:pt>
                <c:pt idx="39">
                  <c:v>87.243221492257646</c:v>
                </c:pt>
                <c:pt idx="40">
                  <c:v>87.265265327648677</c:v>
                </c:pt>
                <c:pt idx="41">
                  <c:v>87.263469782715077</c:v>
                </c:pt>
                <c:pt idx="42">
                  <c:v>87.265304270890852</c:v>
                </c:pt>
                <c:pt idx="43">
                  <c:v>87.249205492668835</c:v>
                </c:pt>
                <c:pt idx="44">
                  <c:v>87.141799776413166</c:v>
                </c:pt>
                <c:pt idx="45">
                  <c:v>86.816188587720418</c:v>
                </c:pt>
                <c:pt idx="46">
                  <c:v>86.113201308673524</c:v>
                </c:pt>
                <c:pt idx="47">
                  <c:v>84.912150364071238</c:v>
                </c:pt>
                <c:pt idx="48">
                  <c:v>83.254023528974244</c:v>
                </c:pt>
                <c:pt idx="49">
                  <c:v>81.455966673616047</c:v>
                </c:pt>
                <c:pt idx="50">
                  <c:v>80.083727164829099</c:v>
                </c:pt>
                <c:pt idx="51">
                  <c:v>79.667240029640851</c:v>
                </c:pt>
                <c:pt idx="52">
                  <c:v>80.243529945183099</c:v>
                </c:pt>
                <c:pt idx="53">
                  <c:v>81.095832801433204</c:v>
                </c:pt>
                <c:pt idx="54">
                  <c:v>81.09123721875784</c:v>
                </c:pt>
                <c:pt idx="55">
                  <c:v>79.54966097574389</c:v>
                </c:pt>
                <c:pt idx="56">
                  <c:v>76.930655344265347</c:v>
                </c:pt>
                <c:pt idx="57">
                  <c:v>74.584562086963075</c:v>
                </c:pt>
                <c:pt idx="58">
                  <c:v>73.661782182245119</c:v>
                </c:pt>
                <c:pt idx="59">
                  <c:v>74.171839628508351</c:v>
                </c:pt>
                <c:pt idx="60">
                  <c:v>75.062934752244516</c:v>
                </c:pt>
                <c:pt idx="61">
                  <c:v>75.157405832580906</c:v>
                </c:pt>
                <c:pt idx="62">
                  <c:v>74.014552070697533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C2-4C7A-8E3E-8F0E127B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61328"/>
        <c:axId val="917746352"/>
      </c:scatterChart>
      <c:valAx>
        <c:axId val="9177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46352"/>
        <c:crosses val="autoZero"/>
        <c:crossBetween val="midCat"/>
      </c:valAx>
      <c:valAx>
        <c:axId val="9177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series'!$B$1:$M$1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'Time series'!$B$3:$M$3</c:f>
              <c:numCache>
                <c:formatCode>General</c:formatCode>
                <c:ptCount val="12"/>
                <c:pt idx="0">
                  <c:v>57</c:v>
                </c:pt>
                <c:pt idx="1">
                  <c:v>62</c:v>
                </c:pt>
                <c:pt idx="2">
                  <c:v>73</c:v>
                </c:pt>
                <c:pt idx="3">
                  <c:v>82</c:v>
                </c:pt>
                <c:pt idx="4">
                  <c:v>92</c:v>
                </c:pt>
                <c:pt idx="5">
                  <c:v>94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79</c:v>
                </c:pt>
                <c:pt idx="10">
                  <c:v>68</c:v>
                </c:pt>
                <c:pt idx="1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A-440B-98E0-0E25D29084B0}"/>
            </c:ext>
          </c:extLst>
        </c:ser>
        <c:ser>
          <c:idx val="1"/>
          <c:order val="1"/>
          <c:tx>
            <c:v>fitted harmonics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series'!$A$15:$A$77</c:f>
              <c:numCache>
                <c:formatCode>General</c:formatCode>
                <c:ptCount val="63"/>
                <c:pt idx="0">
                  <c:v>0</c:v>
                </c:pt>
                <c:pt idx="1">
                  <c:v>0.19634954084936207</c:v>
                </c:pt>
                <c:pt idx="2">
                  <c:v>0.39269908169872414</c:v>
                </c:pt>
                <c:pt idx="3">
                  <c:v>0.58904862254808621</c:v>
                </c:pt>
                <c:pt idx="4">
                  <c:v>0.78539816339744828</c:v>
                </c:pt>
                <c:pt idx="5">
                  <c:v>0.98174770424681035</c:v>
                </c:pt>
                <c:pt idx="6">
                  <c:v>1.1780972450961724</c:v>
                </c:pt>
                <c:pt idx="7">
                  <c:v>1.3744467859455345</c:v>
                </c:pt>
                <c:pt idx="8">
                  <c:v>1.5707963267948966</c:v>
                </c:pt>
                <c:pt idx="9">
                  <c:v>1.7671458676442586</c:v>
                </c:pt>
                <c:pt idx="10">
                  <c:v>1.9634954084936207</c:v>
                </c:pt>
                <c:pt idx="11">
                  <c:v>2.1598449493429825</c:v>
                </c:pt>
                <c:pt idx="12">
                  <c:v>2.3561944901923448</c:v>
                </c:pt>
                <c:pt idx="13">
                  <c:v>2.5525440310417071</c:v>
                </c:pt>
                <c:pt idx="14">
                  <c:v>2.7488935718910694</c:v>
                </c:pt>
                <c:pt idx="15">
                  <c:v>2.9452431127404317</c:v>
                </c:pt>
                <c:pt idx="16">
                  <c:v>3.141592653589794</c:v>
                </c:pt>
                <c:pt idx="17">
                  <c:v>3.3379421944391563</c:v>
                </c:pt>
                <c:pt idx="18">
                  <c:v>3.5342917352885186</c:v>
                </c:pt>
                <c:pt idx="19">
                  <c:v>3.7306412761378809</c:v>
                </c:pt>
                <c:pt idx="20">
                  <c:v>3.9269908169872432</c:v>
                </c:pt>
                <c:pt idx="21">
                  <c:v>4.1233403578366055</c:v>
                </c:pt>
                <c:pt idx="22">
                  <c:v>4.3196898986859678</c:v>
                </c:pt>
                <c:pt idx="23">
                  <c:v>4.51603943953533</c:v>
                </c:pt>
                <c:pt idx="24">
                  <c:v>4.7123889803846923</c:v>
                </c:pt>
                <c:pt idx="25">
                  <c:v>4.9087385212340546</c:v>
                </c:pt>
                <c:pt idx="26">
                  <c:v>5.1050880620834169</c:v>
                </c:pt>
                <c:pt idx="27">
                  <c:v>5.3014376029327792</c:v>
                </c:pt>
                <c:pt idx="28">
                  <c:v>5.4977871437821415</c:v>
                </c:pt>
                <c:pt idx="29">
                  <c:v>5.6941366846315038</c:v>
                </c:pt>
                <c:pt idx="30">
                  <c:v>5.8904862254808661</c:v>
                </c:pt>
                <c:pt idx="31">
                  <c:v>6.0868357663302284</c:v>
                </c:pt>
                <c:pt idx="32">
                  <c:v>6.2831853071795907</c:v>
                </c:pt>
                <c:pt idx="33">
                  <c:v>6.479534848028953</c:v>
                </c:pt>
                <c:pt idx="34">
                  <c:v>6.6758843888783153</c:v>
                </c:pt>
                <c:pt idx="35">
                  <c:v>6.8722339297276775</c:v>
                </c:pt>
                <c:pt idx="36">
                  <c:v>7.0685834705770398</c:v>
                </c:pt>
                <c:pt idx="37">
                  <c:v>7.2649330114264021</c:v>
                </c:pt>
                <c:pt idx="38">
                  <c:v>7.4612825522757644</c:v>
                </c:pt>
                <c:pt idx="39">
                  <c:v>7.6576320931251267</c:v>
                </c:pt>
                <c:pt idx="40">
                  <c:v>7.853981633974489</c:v>
                </c:pt>
                <c:pt idx="41">
                  <c:v>8.0503311748238513</c:v>
                </c:pt>
                <c:pt idx="42">
                  <c:v>8.2466807156732127</c:v>
                </c:pt>
                <c:pt idx="43">
                  <c:v>8.4430302565225741</c:v>
                </c:pt>
                <c:pt idx="44">
                  <c:v>8.6393797973719355</c:v>
                </c:pt>
                <c:pt idx="45">
                  <c:v>8.8357293382212969</c:v>
                </c:pt>
                <c:pt idx="46">
                  <c:v>9.0320788790706583</c:v>
                </c:pt>
                <c:pt idx="47">
                  <c:v>9.2284284199200197</c:v>
                </c:pt>
                <c:pt idx="48">
                  <c:v>9.4247779607693811</c:v>
                </c:pt>
                <c:pt idx="49">
                  <c:v>9.6211275016187425</c:v>
                </c:pt>
                <c:pt idx="50">
                  <c:v>9.8174770424681039</c:v>
                </c:pt>
                <c:pt idx="51">
                  <c:v>10.013826583317465</c:v>
                </c:pt>
                <c:pt idx="52">
                  <c:v>10.210176124166827</c:v>
                </c:pt>
                <c:pt idx="53">
                  <c:v>10.406525665016188</c:v>
                </c:pt>
                <c:pt idx="54">
                  <c:v>10.60287520586555</c:v>
                </c:pt>
                <c:pt idx="55">
                  <c:v>10.799224746714911</c:v>
                </c:pt>
                <c:pt idx="56">
                  <c:v>10.995574287564272</c:v>
                </c:pt>
                <c:pt idx="57">
                  <c:v>11.191923828413634</c:v>
                </c:pt>
                <c:pt idx="58">
                  <c:v>11.388273369262995</c:v>
                </c:pt>
                <c:pt idx="59">
                  <c:v>11.584622910112357</c:v>
                </c:pt>
                <c:pt idx="60">
                  <c:v>11.780972450961718</c:v>
                </c:pt>
                <c:pt idx="61">
                  <c:v>11.977321991811079</c:v>
                </c:pt>
                <c:pt idx="62">
                  <c:v>12.173671532660441</c:v>
                </c:pt>
              </c:numCache>
            </c:numRef>
          </c:xVal>
          <c:yVal>
            <c:numRef>
              <c:f>'Time series'!$B$15:$B$77</c:f>
              <c:numCache>
                <c:formatCode>General</c:formatCode>
                <c:ptCount val="63"/>
                <c:pt idx="0">
                  <c:v>69.019621318450589</c:v>
                </c:pt>
                <c:pt idx="1">
                  <c:v>67.530464184090732</c:v>
                </c:pt>
                <c:pt idx="2">
                  <c:v>66.141307776602062</c:v>
                </c:pt>
                <c:pt idx="3">
                  <c:v>64.866821943925089</c:v>
                </c:pt>
                <c:pt idx="4">
                  <c:v>63.720465583320703</c:v>
                </c:pt>
                <c:pt idx="5">
                  <c:v>62.714344511963318</c:v>
                </c:pt>
                <c:pt idx="6">
                  <c:v>61.859083626406687</c:v>
                </c:pt>
                <c:pt idx="7">
                  <c:v>61.163714700951346</c:v>
                </c:pt>
                <c:pt idx="8">
                  <c:v>60.635581009791615</c:v>
                </c:pt>
                <c:pt idx="9">
                  <c:v>60.280259780156783</c:v>
                </c:pt>
                <c:pt idx="10">
                  <c:v>60.101503295361141</c:v>
                </c:pt>
                <c:pt idx="11">
                  <c:v>60.101199269729875</c:v>
                </c:pt>
                <c:pt idx="12">
                  <c:v>60.279350913851637</c:v>
                </c:pt>
                <c:pt idx="13">
                  <c:v>60.634076900673868</c:v>
                </c:pt>
                <c:pt idx="14">
                  <c:v>61.161631232799039</c:v>
                </c:pt>
                <c:pt idx="15">
                  <c:v>61.856442801177856</c:v>
                </c:pt>
                <c:pt idx="16">
                  <c:v>62.711174217449674</c:v>
                </c:pt>
                <c:pt idx="17">
                  <c:v>63.716799298645398</c:v>
                </c:pt>
                <c:pt idx="18">
                  <c:v>64.862698385994577</c:v>
                </c:pt>
                <c:pt idx="19">
                  <c:v>66.13677049124567</c:v>
                </c:pt>
                <c:pt idx="20">
                  <c:v>67.525561086205499</c:v>
                </c:pt>
                <c:pt idx="21">
                  <c:v>69.014404186007681</c:v>
                </c:pt>
                <c:pt idx="22">
                  <c:v>70.587577225674181</c:v>
                </c:pt>
                <c:pt idx="23">
                  <c:v>72.228467094433896</c:v>
                </c:pt>
                <c:pt idx="24">
                  <c:v>73.919745574433108</c:v>
                </c:pt>
                <c:pt idx="25">
                  <c:v>75.643552331159754</c:v>
                </c:pt>
                <c:pt idx="26">
                  <c:v>77.381683523158443</c:v>
                </c:pt>
                <c:pt idx="27">
                  <c:v>79.115784039262067</c:v>
                </c:pt>
                <c:pt idx="28">
                  <c:v>80.827541333275207</c:v>
                </c:pt>
                <c:pt idx="29">
                  <c:v>82.4988788091581</c:v>
                </c:pt>
                <c:pt idx="30">
                  <c:v>84.112146714516882</c:v>
                </c:pt>
                <c:pt idx="31">
                  <c:v>85.650308526515616</c:v>
                </c:pt>
                <c:pt idx="32">
                  <c:v>87.097120861926669</c:v>
                </c:pt>
                <c:pt idx="33">
                  <c:v>88.437305011423632</c:v>
                </c:pt>
                <c:pt idx="34">
                  <c:v>89.656708286670337</c:v>
                </c:pt>
                <c:pt idx="35">
                  <c:v>90.742453476339364</c:v>
                </c:pt>
                <c:pt idx="36">
                  <c:v>91.683074832766394</c:v>
                </c:pt>
                <c:pt idx="37">
                  <c:v>92.468639153186018</c:v>
                </c:pt>
                <c:pt idx="38">
                  <c:v>93.0908506769007</c:v>
                </c:pt>
                <c:pt idx="39">
                  <c:v>93.543138690641172</c:v>
                </c:pt>
                <c:pt idx="40">
                  <c:v>93.820726916983858</c:v>
                </c:pt>
                <c:pt idx="41">
                  <c:v>93.920683953065463</c:v>
                </c:pt>
                <c:pt idx="42">
                  <c:v>93.841954226948943</c:v>
                </c:pt>
                <c:pt idx="43">
                  <c:v>93.585369144733903</c:v>
                </c:pt>
                <c:pt idx="44">
                  <c:v>93.15363831069503</c:v>
                </c:pt>
                <c:pt idx="45">
                  <c:v>92.55132091316591</c:v>
                </c:pt>
                <c:pt idx="46">
                  <c:v>91.784777578341021</c:v>
                </c:pt>
                <c:pt idx="47">
                  <c:v>90.862103200431747</c:v>
                </c:pt>
                <c:pt idx="48">
                  <c:v>89.793041457507428</c:v>
                </c:pt>
                <c:pt idx="49">
                  <c:v>88.588881915755991</c:v>
                </c:pt>
                <c:pt idx="50">
                  <c:v>87.262340808769551</c:v>
                </c:pt>
                <c:pt idx="51">
                  <c:v>85.827426750856361</c:v>
                </c:pt>
                <c:pt idx="52">
                  <c:v>84.299292802480863</c:v>
                </c:pt>
                <c:pt idx="53">
                  <c:v>82.694076450058986</c:v>
                </c:pt>
                <c:pt idx="54">
                  <c:v>81.028729189962704</c:v>
                </c:pt>
                <c:pt idx="55">
                  <c:v>79.320837516370815</c:v>
                </c:pt>
                <c:pt idx="56">
                  <c:v>77.588437203380039</c:v>
                </c:pt>
                <c:pt idx="57">
                  <c:v>75.84982284260488</c:v>
                </c:pt>
                <c:pt idx="58">
                  <c:v>74.123354647598134</c:v>
                </c:pt>
                <c:pt idx="59">
                  <c:v>72.427264565287018</c:v>
                </c:pt>
                <c:pt idx="60">
                  <c:v>70.779463741937519</c:v>
                </c:pt>
                <c:pt idx="61">
                  <c:v>69.197353376856299</c:v>
                </c:pt>
                <c:pt idx="62">
                  <c:v>67.697640961263389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A-440B-98E0-0E25D290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00608"/>
        <c:axId val="1122294368"/>
      </c:scatterChart>
      <c:valAx>
        <c:axId val="11223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94368"/>
        <c:crosses val="autoZero"/>
        <c:crossBetween val="midCat"/>
      </c:valAx>
      <c:valAx>
        <c:axId val="11222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Not El Nino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'Fishers linear discriminate'!$B$2:$B$16</c:f>
              <c:numCache>
                <c:formatCode>General</c:formatCode>
                <c:ptCount val="15"/>
                <c:pt idx="0">
                  <c:v>24.5</c:v>
                </c:pt>
                <c:pt idx="1">
                  <c:v>24.5</c:v>
                </c:pt>
                <c:pt idx="2">
                  <c:v>24.1</c:v>
                </c:pt>
                <c:pt idx="3">
                  <c:v>24.3</c:v>
                </c:pt>
                <c:pt idx="4">
                  <c:v>24.9</c:v>
                </c:pt>
                <c:pt idx="5">
                  <c:v>23.7</c:v>
                </c:pt>
                <c:pt idx="6">
                  <c:v>23.5</c:v>
                </c:pt>
                <c:pt idx="7">
                  <c:v>24</c:v>
                </c:pt>
                <c:pt idx="8">
                  <c:v>24.1</c:v>
                </c:pt>
                <c:pt idx="9">
                  <c:v>23.7</c:v>
                </c:pt>
                <c:pt idx="10">
                  <c:v>24.3</c:v>
                </c:pt>
                <c:pt idx="11">
                  <c:v>24.6</c:v>
                </c:pt>
                <c:pt idx="12">
                  <c:v>24.8</c:v>
                </c:pt>
                <c:pt idx="13">
                  <c:v>24.4</c:v>
                </c:pt>
                <c:pt idx="14">
                  <c:v>25.2</c:v>
                </c:pt>
              </c:numCache>
            </c:numRef>
          </c:xVal>
          <c:yVal>
            <c:numRef>
              <c:f>'Fishers linear discriminate'!$D$2:$D$16</c:f>
              <c:numCache>
                <c:formatCode>General</c:formatCode>
                <c:ptCount val="15"/>
                <c:pt idx="0">
                  <c:v>1010.9</c:v>
                </c:pt>
                <c:pt idx="1">
                  <c:v>1011.2</c:v>
                </c:pt>
                <c:pt idx="2">
                  <c:v>1011.9</c:v>
                </c:pt>
                <c:pt idx="3">
                  <c:v>1011.2</c:v>
                </c:pt>
                <c:pt idx="4">
                  <c:v>1011.1</c:v>
                </c:pt>
                <c:pt idx="5">
                  <c:v>1012</c:v>
                </c:pt>
                <c:pt idx="6">
                  <c:v>1011.4</c:v>
                </c:pt>
                <c:pt idx="7">
                  <c:v>1010.9</c:v>
                </c:pt>
                <c:pt idx="8">
                  <c:v>1011.5</c:v>
                </c:pt>
                <c:pt idx="9">
                  <c:v>1011</c:v>
                </c:pt>
                <c:pt idx="10">
                  <c:v>1011.2</c:v>
                </c:pt>
                <c:pt idx="11">
                  <c:v>1012.5</c:v>
                </c:pt>
                <c:pt idx="12">
                  <c:v>1011.1</c:v>
                </c:pt>
                <c:pt idx="13">
                  <c:v>1011.8</c:v>
                </c:pt>
                <c:pt idx="14">
                  <c:v>1010.6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5-47F4-B68A-A97740B618BB}"/>
            </c:ext>
          </c:extLst>
        </c:ser>
        <c:ser>
          <c:idx val="1"/>
          <c:order val="1"/>
          <c:tx>
            <c:v>El Nino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'Fishers linear discriminate'!$B$17:$B$21</c:f>
              <c:numCache>
                <c:formatCode>General</c:formatCode>
                <c:ptCount val="5"/>
                <c:pt idx="0">
                  <c:v>26.1</c:v>
                </c:pt>
                <c:pt idx="1">
                  <c:v>24.8</c:v>
                </c:pt>
                <c:pt idx="2">
                  <c:v>26.4</c:v>
                </c:pt>
                <c:pt idx="3">
                  <c:v>26.6</c:v>
                </c:pt>
                <c:pt idx="4">
                  <c:v>26.8</c:v>
                </c:pt>
              </c:numCache>
            </c:numRef>
          </c:xVal>
          <c:yVal>
            <c:numRef>
              <c:f>'Fishers linear discriminate'!$D$17:$D$21</c:f>
              <c:numCache>
                <c:formatCode>General</c:formatCode>
                <c:ptCount val="5"/>
                <c:pt idx="0">
                  <c:v>1009.5</c:v>
                </c:pt>
                <c:pt idx="1">
                  <c:v>1010.7</c:v>
                </c:pt>
                <c:pt idx="2">
                  <c:v>1009.3</c:v>
                </c:pt>
                <c:pt idx="3">
                  <c:v>1009.9</c:v>
                </c:pt>
                <c:pt idx="4">
                  <c:v>1009.3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5-47F4-B68A-A97740B6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295200"/>
        <c:axId val="1122299360"/>
      </c:scatterChart>
      <c:valAx>
        <c:axId val="11222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99360"/>
        <c:crosses val="autoZero"/>
        <c:crossBetween val="midCat"/>
      </c:valAx>
      <c:valAx>
        <c:axId val="11222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21</xdr:row>
      <xdr:rowOff>126206</xdr:rowOff>
    </xdr:from>
    <xdr:to>
      <xdr:col>14</xdr:col>
      <xdr:colOff>140493</xdr:colOff>
      <xdr:row>36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3050D-2582-4C0D-9A1B-68FEA80E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345281</xdr:colOff>
      <xdr:row>12</xdr:row>
      <xdr:rowOff>64293</xdr:rowOff>
    </xdr:from>
    <xdr:to>
      <xdr:col>21</xdr:col>
      <xdr:colOff>383381</xdr:colOff>
      <xdr:row>27</xdr:row>
      <xdr:rowOff>92868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83DFA-C903-4A6F-BE7E-DDE6999A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569118</xdr:colOff>
      <xdr:row>9</xdr:row>
      <xdr:rowOff>126206</xdr:rowOff>
    </xdr:from>
    <xdr:to>
      <xdr:col>13</xdr:col>
      <xdr:colOff>607218</xdr:colOff>
      <xdr:row>24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C617A-6185-4DBD-807F-C0E4C67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95D9-C5C1-4311-859A-3A91712EC1FE}">
  <dimension ref="A1:S28"/>
  <sheetViews>
    <sheetView workbookViewId="0">
      <selection sqref="A1:D21"/>
    </sheetView>
  </sheetViews>
  <sheetFormatPr defaultRowHeight="14.25" x14ac:dyDescent="0.45"/>
  <cols>
    <col min="1" max="1" width="5.6640625" bestFit="1" customWidth="1"/>
    <col min="2" max="2" width="11.3984375" bestFit="1" customWidth="1"/>
    <col min="3" max="3" width="15.1328125" bestFit="1" customWidth="1"/>
    <col min="4" max="4" width="11.59765625" bestFit="1" customWidth="1"/>
    <col min="5" max="7" width="11.59765625" customWidth="1"/>
    <col min="11" max="11" width="16.53125" bestFit="1" customWidth="1"/>
    <col min="12" max="12" width="11.1328125" customWidth="1"/>
  </cols>
  <sheetData>
    <row r="1" spans="1:16" x14ac:dyDescent="0.45">
      <c r="A1" t="s">
        <v>0</v>
      </c>
      <c r="B1" t="s">
        <v>1</v>
      </c>
      <c r="C1" t="s">
        <v>8</v>
      </c>
      <c r="D1" t="s">
        <v>9</v>
      </c>
      <c r="E1" t="s">
        <v>36</v>
      </c>
      <c r="F1" t="s">
        <v>37</v>
      </c>
      <c r="G1" t="s">
        <v>38</v>
      </c>
      <c r="H1" t="s">
        <v>35</v>
      </c>
    </row>
    <row r="2" spans="1:16" x14ac:dyDescent="0.45">
      <c r="A2" t="s">
        <v>2</v>
      </c>
      <c r="B2">
        <v>26.1</v>
      </c>
      <c r="C2">
        <v>43</v>
      </c>
      <c r="D2">
        <v>1009.5</v>
      </c>
      <c r="E2">
        <f>$L$19*D2+$L$18</f>
        <v>26.106077498300237</v>
      </c>
      <c r="F2">
        <f>B2-E2</f>
        <v>-6.0774983002360727E-3</v>
      </c>
      <c r="G2">
        <f>F2^2</f>
        <v>3.6935985589372354E-5</v>
      </c>
      <c r="H2">
        <f>D2-AVERAGE($D$2:$D$21)</f>
        <v>-1.4499999999998181</v>
      </c>
      <c r="I2">
        <f>H2^2</f>
        <v>2.1024999999994725</v>
      </c>
      <c r="K2" t="s">
        <v>10</v>
      </c>
    </row>
    <row r="3" spans="1:16" ht="14.65" thickBot="1" x14ac:dyDescent="0.5">
      <c r="A3">
        <v>1952</v>
      </c>
      <c r="B3">
        <v>24.5</v>
      </c>
      <c r="C3">
        <v>10</v>
      </c>
      <c r="D3">
        <v>1010.9</v>
      </c>
      <c r="E3">
        <f t="shared" ref="E3:E21" si="0">$L$19*D3+$L$18</f>
        <v>24.811244051665312</v>
      </c>
      <c r="F3">
        <f t="shared" ref="F3:F21" si="1">B3-E3</f>
        <v>-0.31124405166531233</v>
      </c>
      <c r="G3">
        <f t="shared" ref="G3:G21" si="2">F3^2</f>
        <v>9.6872859697039612E-2</v>
      </c>
      <c r="H3">
        <f t="shared" ref="H3:H21" si="3">D3-AVERAGE($D$2:$D$21)</f>
        <v>-4.9999999999840838E-2</v>
      </c>
      <c r="I3">
        <f t="shared" ref="I3:I21" si="4">H3^2</f>
        <v>2.499999999984084E-3</v>
      </c>
    </row>
    <row r="4" spans="1:16" x14ac:dyDescent="0.45">
      <c r="A4" t="s">
        <v>3</v>
      </c>
      <c r="B4">
        <v>24.8</v>
      </c>
      <c r="C4">
        <v>4</v>
      </c>
      <c r="D4">
        <v>1010.7</v>
      </c>
      <c r="E4">
        <f t="shared" si="0"/>
        <v>24.996220258327412</v>
      </c>
      <c r="F4">
        <f t="shared" si="1"/>
        <v>-0.1962202583274113</v>
      </c>
      <c r="G4">
        <f t="shared" si="2"/>
        <v>3.8502389778076025E-2</v>
      </c>
      <c r="H4">
        <f t="shared" si="3"/>
        <v>-0.24999999999977263</v>
      </c>
      <c r="I4">
        <f t="shared" si="4"/>
        <v>6.2499999999886313E-2</v>
      </c>
      <c r="K4" s="4" t="s">
        <v>11</v>
      </c>
      <c r="L4" s="4"/>
    </row>
    <row r="5" spans="1:16" x14ac:dyDescent="0.45">
      <c r="A5">
        <v>1954</v>
      </c>
      <c r="B5">
        <v>24.5</v>
      </c>
      <c r="C5">
        <v>0</v>
      </c>
      <c r="D5">
        <v>1011.2</v>
      </c>
      <c r="E5">
        <f t="shared" si="0"/>
        <v>24.533779741672106</v>
      </c>
      <c r="F5">
        <f t="shared" si="1"/>
        <v>-3.3779741672105956E-2</v>
      </c>
      <c r="G5">
        <f t="shared" si="2"/>
        <v>1.1410709474342117E-3</v>
      </c>
      <c r="H5">
        <f t="shared" si="3"/>
        <v>0.25000000000022737</v>
      </c>
      <c r="I5">
        <f t="shared" si="4"/>
        <v>6.2500000000113687E-2</v>
      </c>
      <c r="K5" s="1" t="s">
        <v>12</v>
      </c>
      <c r="L5" s="1">
        <v>0.83045159797418922</v>
      </c>
    </row>
    <row r="6" spans="1:16" x14ac:dyDescent="0.45">
      <c r="A6">
        <v>1955</v>
      </c>
      <c r="B6">
        <v>24.1</v>
      </c>
      <c r="C6">
        <v>2</v>
      </c>
      <c r="D6">
        <v>1011.9</v>
      </c>
      <c r="E6">
        <f t="shared" si="0"/>
        <v>23.8863630183547</v>
      </c>
      <c r="F6">
        <f t="shared" si="1"/>
        <v>0.2136369816453012</v>
      </c>
      <c r="G6">
        <f t="shared" si="2"/>
        <v>4.5640759926514764E-2</v>
      </c>
      <c r="H6">
        <f t="shared" si="3"/>
        <v>0.95000000000015916</v>
      </c>
      <c r="I6">
        <f t="shared" si="4"/>
        <v>0.90250000000030239</v>
      </c>
      <c r="K6" s="1" t="s">
        <v>13</v>
      </c>
      <c r="L6" s="1">
        <v>0.68964985657788436</v>
      </c>
    </row>
    <row r="7" spans="1:16" x14ac:dyDescent="0.45">
      <c r="A7">
        <v>1956</v>
      </c>
      <c r="B7">
        <v>24.3</v>
      </c>
      <c r="C7" t="s">
        <v>4</v>
      </c>
      <c r="D7">
        <v>1011.2</v>
      </c>
      <c r="E7">
        <f t="shared" si="0"/>
        <v>24.533779741672106</v>
      </c>
      <c r="F7">
        <f t="shared" si="1"/>
        <v>-0.23377974167210525</v>
      </c>
      <c r="G7">
        <f t="shared" si="2"/>
        <v>5.4652967616276263E-2</v>
      </c>
      <c r="H7">
        <f t="shared" si="3"/>
        <v>0.25000000000022737</v>
      </c>
      <c r="I7">
        <f t="shared" si="4"/>
        <v>6.2500000000113687E-2</v>
      </c>
      <c r="K7" s="1" t="s">
        <v>14</v>
      </c>
      <c r="L7" s="1">
        <v>0.67240818194332241</v>
      </c>
    </row>
    <row r="8" spans="1:16" x14ac:dyDescent="0.45">
      <c r="A8" t="s">
        <v>5</v>
      </c>
      <c r="B8">
        <v>26.4</v>
      </c>
      <c r="C8">
        <v>31</v>
      </c>
      <c r="D8">
        <v>1009.3</v>
      </c>
      <c r="E8">
        <f t="shared" si="0"/>
        <v>26.291053704962451</v>
      </c>
      <c r="F8">
        <f t="shared" si="1"/>
        <v>0.10894629503754771</v>
      </c>
      <c r="G8">
        <f t="shared" si="2"/>
        <v>1.1869295202408394E-2</v>
      </c>
      <c r="H8">
        <f t="shared" si="3"/>
        <v>-1.6499999999998636</v>
      </c>
      <c r="I8">
        <f t="shared" si="4"/>
        <v>2.7224999999995498</v>
      </c>
      <c r="K8" s="1" t="s">
        <v>15</v>
      </c>
      <c r="L8" s="1">
        <v>0.56087696916962171</v>
      </c>
    </row>
    <row r="9" spans="1:16" ht="14.65" thickBot="1" x14ac:dyDescent="0.5">
      <c r="A9">
        <v>1958</v>
      </c>
      <c r="B9">
        <v>24.9</v>
      </c>
      <c r="C9">
        <v>0</v>
      </c>
      <c r="D9">
        <v>1011.1</v>
      </c>
      <c r="E9">
        <f t="shared" si="0"/>
        <v>24.626267845003213</v>
      </c>
      <c r="F9">
        <f t="shared" si="1"/>
        <v>0.27373215499678594</v>
      </c>
      <c r="G9">
        <f t="shared" si="2"/>
        <v>7.4929292679184439E-2</v>
      </c>
      <c r="H9">
        <f t="shared" si="3"/>
        <v>0.15000000000020464</v>
      </c>
      <c r="I9">
        <f t="shared" si="4"/>
        <v>2.2500000000061391E-2</v>
      </c>
      <c r="K9" s="2" t="s">
        <v>16</v>
      </c>
      <c r="L9" s="2">
        <v>20</v>
      </c>
    </row>
    <row r="10" spans="1:16" x14ac:dyDescent="0.45">
      <c r="A10">
        <v>1959</v>
      </c>
      <c r="B10">
        <v>23.7</v>
      </c>
      <c r="C10">
        <v>0</v>
      </c>
      <c r="D10">
        <v>1012</v>
      </c>
      <c r="E10">
        <f t="shared" si="0"/>
        <v>23.793874915023594</v>
      </c>
      <c r="F10">
        <f t="shared" si="1"/>
        <v>-9.3874915023594241E-2</v>
      </c>
      <c r="G10">
        <f t="shared" si="2"/>
        <v>8.8124996706870403E-3</v>
      </c>
      <c r="H10">
        <f t="shared" si="3"/>
        <v>1.0500000000001819</v>
      </c>
      <c r="I10">
        <f t="shared" si="4"/>
        <v>1.102500000000382</v>
      </c>
    </row>
    <row r="11" spans="1:16" ht="14.65" thickBot="1" x14ac:dyDescent="0.5">
      <c r="A11">
        <v>1960</v>
      </c>
      <c r="B11">
        <v>23.5</v>
      </c>
      <c r="C11">
        <v>0</v>
      </c>
      <c r="D11">
        <v>1011.4</v>
      </c>
      <c r="E11">
        <f t="shared" si="0"/>
        <v>24.348803535010006</v>
      </c>
      <c r="F11">
        <f t="shared" si="1"/>
        <v>-0.84880353501000627</v>
      </c>
      <c r="G11">
        <f t="shared" si="2"/>
        <v>0.72046744104548299</v>
      </c>
      <c r="H11">
        <f t="shared" si="3"/>
        <v>0.45000000000015916</v>
      </c>
      <c r="I11">
        <f t="shared" si="4"/>
        <v>0.20250000000014323</v>
      </c>
      <c r="K11" t="s">
        <v>17</v>
      </c>
    </row>
    <row r="12" spans="1:16" x14ac:dyDescent="0.45">
      <c r="A12">
        <v>1961</v>
      </c>
      <c r="B12">
        <v>24</v>
      </c>
      <c r="C12">
        <v>2</v>
      </c>
      <c r="D12">
        <v>1010.9</v>
      </c>
      <c r="E12">
        <f t="shared" si="0"/>
        <v>24.811244051665312</v>
      </c>
      <c r="F12">
        <f t="shared" si="1"/>
        <v>-0.81124405166531233</v>
      </c>
      <c r="G12">
        <f t="shared" si="2"/>
        <v>0.65811691136235195</v>
      </c>
      <c r="H12">
        <f t="shared" si="3"/>
        <v>-4.9999999999840838E-2</v>
      </c>
      <c r="I12">
        <f t="shared" si="4"/>
        <v>2.499999999984084E-3</v>
      </c>
      <c r="K12" s="3"/>
      <c r="L12" s="3" t="s">
        <v>22</v>
      </c>
      <c r="M12" s="3" t="s">
        <v>23</v>
      </c>
      <c r="N12" s="3" t="s">
        <v>24</v>
      </c>
      <c r="O12" s="3" t="s">
        <v>25</v>
      </c>
      <c r="P12" s="3" t="s">
        <v>26</v>
      </c>
    </row>
    <row r="13" spans="1:16" x14ac:dyDescent="0.45">
      <c r="A13">
        <v>1962</v>
      </c>
      <c r="B13">
        <v>24.1</v>
      </c>
      <c r="C13">
        <v>3</v>
      </c>
      <c r="D13">
        <v>1011.5</v>
      </c>
      <c r="E13">
        <f t="shared" si="0"/>
        <v>24.2563154316789</v>
      </c>
      <c r="F13">
        <f t="shared" si="1"/>
        <v>-0.15631543167889816</v>
      </c>
      <c r="G13">
        <f t="shared" si="2"/>
        <v>2.4434514180960279E-2</v>
      </c>
      <c r="H13">
        <f t="shared" si="3"/>
        <v>0.5500000000001819</v>
      </c>
      <c r="I13">
        <f t="shared" si="4"/>
        <v>0.30250000000020011</v>
      </c>
      <c r="K13" s="1" t="s">
        <v>18</v>
      </c>
      <c r="L13" s="1">
        <v>1</v>
      </c>
      <c r="M13" s="1">
        <v>12.583006458191797</v>
      </c>
      <c r="N13" s="1">
        <v>12.583006458191797</v>
      </c>
      <c r="O13" s="1">
        <v>39.999006546350181</v>
      </c>
      <c r="P13" s="1">
        <v>5.8385695668454763E-6</v>
      </c>
    </row>
    <row r="14" spans="1:16" x14ac:dyDescent="0.45">
      <c r="A14">
        <v>1963</v>
      </c>
      <c r="B14">
        <v>23.7</v>
      </c>
      <c r="C14">
        <v>0</v>
      </c>
      <c r="D14">
        <v>1011</v>
      </c>
      <c r="E14">
        <f t="shared" si="0"/>
        <v>24.718755948334206</v>
      </c>
      <c r="F14">
        <f t="shared" si="1"/>
        <v>-1.0187559483342064</v>
      </c>
      <c r="G14">
        <f t="shared" si="2"/>
        <v>1.0378636822663281</v>
      </c>
      <c r="H14">
        <f t="shared" si="3"/>
        <v>5.0000000000181899E-2</v>
      </c>
      <c r="I14">
        <f t="shared" si="4"/>
        <v>2.5000000000181899E-3</v>
      </c>
      <c r="K14" s="1" t="s">
        <v>19</v>
      </c>
      <c r="L14" s="1">
        <v>18</v>
      </c>
      <c r="M14" s="1">
        <v>5.6624935418082138</v>
      </c>
      <c r="N14" s="1">
        <v>0.31458297454490075</v>
      </c>
      <c r="O14" s="1"/>
      <c r="P14" s="1"/>
    </row>
    <row r="15" spans="1:16" ht="14.65" thickBot="1" x14ac:dyDescent="0.5">
      <c r="A15">
        <v>1964</v>
      </c>
      <c r="B15">
        <v>24.3</v>
      </c>
      <c r="C15">
        <v>4</v>
      </c>
      <c r="D15">
        <v>1011.2</v>
      </c>
      <c r="E15">
        <f t="shared" si="0"/>
        <v>24.533779741672106</v>
      </c>
      <c r="F15">
        <f t="shared" si="1"/>
        <v>-0.23377974167210525</v>
      </c>
      <c r="G15">
        <f t="shared" si="2"/>
        <v>5.4652967616276263E-2</v>
      </c>
      <c r="H15">
        <f t="shared" si="3"/>
        <v>0.25000000000022737</v>
      </c>
      <c r="I15">
        <f t="shared" si="4"/>
        <v>6.2500000000113687E-2</v>
      </c>
      <c r="K15" s="2" t="s">
        <v>20</v>
      </c>
      <c r="L15" s="2">
        <v>19</v>
      </c>
      <c r="M15" s="2">
        <v>18.24550000000001</v>
      </c>
      <c r="N15" s="2"/>
      <c r="O15" s="2"/>
      <c r="P15" s="2"/>
    </row>
    <row r="16" spans="1:16" ht="14.65" thickBot="1" x14ac:dyDescent="0.5">
      <c r="A16" t="s">
        <v>6</v>
      </c>
      <c r="B16">
        <v>26.6</v>
      </c>
      <c r="C16">
        <v>15</v>
      </c>
      <c r="D16">
        <v>1009.9</v>
      </c>
      <c r="E16">
        <f t="shared" si="0"/>
        <v>25.736125084976038</v>
      </c>
      <c r="F16">
        <f t="shared" si="1"/>
        <v>0.8638749150239633</v>
      </c>
      <c r="G16">
        <f t="shared" si="2"/>
        <v>0.74627986880765984</v>
      </c>
      <c r="H16">
        <f t="shared" si="3"/>
        <v>-1.0499999999998408</v>
      </c>
      <c r="I16">
        <f t="shared" si="4"/>
        <v>1.1024999999996659</v>
      </c>
    </row>
    <row r="17" spans="1:19" x14ac:dyDescent="0.45">
      <c r="A17">
        <v>1966</v>
      </c>
      <c r="B17">
        <v>24.6</v>
      </c>
      <c r="C17">
        <v>2</v>
      </c>
      <c r="D17">
        <v>1012.5</v>
      </c>
      <c r="E17">
        <f t="shared" si="0"/>
        <v>23.331434398368287</v>
      </c>
      <c r="F17">
        <f t="shared" si="1"/>
        <v>1.2685656016317139</v>
      </c>
      <c r="G17">
        <f t="shared" si="2"/>
        <v>1.6092586856432323</v>
      </c>
      <c r="H17">
        <f t="shared" si="3"/>
        <v>1.5500000000001819</v>
      </c>
      <c r="I17">
        <f t="shared" si="4"/>
        <v>2.4025000000005639</v>
      </c>
      <c r="K17" s="3"/>
      <c r="L17" s="3" t="s">
        <v>27</v>
      </c>
      <c r="M17" s="3" t="s">
        <v>15</v>
      </c>
      <c r="N17" s="3" t="s">
        <v>28</v>
      </c>
      <c r="O17" s="3" t="s">
        <v>29</v>
      </c>
      <c r="P17" s="3" t="s">
        <v>30</v>
      </c>
      <c r="Q17" s="3" t="s">
        <v>31</v>
      </c>
      <c r="R17" s="3" t="s">
        <v>32</v>
      </c>
      <c r="S17" s="3" t="s">
        <v>33</v>
      </c>
    </row>
    <row r="18" spans="1:19" x14ac:dyDescent="0.45">
      <c r="A18">
        <v>1967</v>
      </c>
      <c r="B18">
        <v>24.8</v>
      </c>
      <c r="C18">
        <v>0</v>
      </c>
      <c r="D18">
        <v>1011.1</v>
      </c>
      <c r="E18">
        <f t="shared" si="0"/>
        <v>24.626267845003213</v>
      </c>
      <c r="F18">
        <f t="shared" si="1"/>
        <v>0.17373215499678807</v>
      </c>
      <c r="G18">
        <f t="shared" si="2"/>
        <v>3.0182861679827994E-2</v>
      </c>
      <c r="H18">
        <f t="shared" si="3"/>
        <v>0.15000000000020464</v>
      </c>
      <c r="I18">
        <f t="shared" si="4"/>
        <v>2.2500000000061391E-2</v>
      </c>
      <c r="K18" s="1" t="s">
        <v>21</v>
      </c>
      <c r="L18" s="1">
        <v>959.77348062541955</v>
      </c>
      <c r="M18" s="1">
        <v>147.83971062361681</v>
      </c>
      <c r="N18" s="1">
        <v>6.4919870079351973</v>
      </c>
      <c r="O18" s="1">
        <v>4.1805354664087829E-6</v>
      </c>
      <c r="P18" s="1">
        <v>649.17377415340593</v>
      </c>
      <c r="Q18" s="1">
        <v>1270.3731870974332</v>
      </c>
      <c r="R18" s="1">
        <v>649.17377415340593</v>
      </c>
      <c r="S18" s="1">
        <v>1270.3731870974332</v>
      </c>
    </row>
    <row r="19" spans="1:19" ht="14.65" thickBot="1" x14ac:dyDescent="0.5">
      <c r="A19">
        <v>1968</v>
      </c>
      <c r="B19">
        <v>24.4</v>
      </c>
      <c r="C19">
        <v>1</v>
      </c>
      <c r="D19">
        <v>1011.8</v>
      </c>
      <c r="E19">
        <f t="shared" si="0"/>
        <v>23.978851121685807</v>
      </c>
      <c r="F19">
        <f t="shared" si="1"/>
        <v>0.42114887831419168</v>
      </c>
      <c r="G19">
        <f t="shared" si="2"/>
        <v>0.17736637770530184</v>
      </c>
      <c r="H19">
        <f t="shared" si="3"/>
        <v>0.85000000000013642</v>
      </c>
      <c r="I19">
        <f t="shared" si="4"/>
        <v>0.72250000000023196</v>
      </c>
      <c r="K19" s="2" t="s">
        <v>34</v>
      </c>
      <c r="L19" s="2">
        <v>-0.92488103331066795</v>
      </c>
      <c r="M19" s="2">
        <v>0.14623834752161569</v>
      </c>
      <c r="N19" s="2">
        <v>-6.3244767804420112</v>
      </c>
      <c r="O19" s="2">
        <v>5.8385695668454984E-6</v>
      </c>
      <c r="P19" s="2">
        <v>-1.2321164007472587</v>
      </c>
      <c r="Q19" s="2">
        <v>-0.61764566587407721</v>
      </c>
      <c r="R19" s="2">
        <v>-1.2321164007472587</v>
      </c>
      <c r="S19" s="2">
        <v>-0.61764566587407721</v>
      </c>
    </row>
    <row r="20" spans="1:19" x14ac:dyDescent="0.45">
      <c r="A20" t="s">
        <v>7</v>
      </c>
      <c r="B20">
        <v>26.8</v>
      </c>
      <c r="C20">
        <v>127</v>
      </c>
      <c r="D20">
        <v>1009.3</v>
      </c>
      <c r="E20">
        <f t="shared" si="0"/>
        <v>26.291053704962451</v>
      </c>
      <c r="F20">
        <f t="shared" si="1"/>
        <v>0.50894629503754985</v>
      </c>
      <c r="G20">
        <f t="shared" si="2"/>
        <v>0.25902633123244873</v>
      </c>
      <c r="H20">
        <f t="shared" si="3"/>
        <v>-1.6499999999998636</v>
      </c>
      <c r="I20">
        <f t="shared" si="4"/>
        <v>2.7224999999995498</v>
      </c>
    </row>
    <row r="21" spans="1:19" x14ac:dyDescent="0.45">
      <c r="A21">
        <v>1970</v>
      </c>
      <c r="B21">
        <v>25.2</v>
      </c>
      <c r="C21">
        <v>2</v>
      </c>
      <c r="D21">
        <v>1010.6</v>
      </c>
      <c r="E21">
        <f t="shared" si="0"/>
        <v>25.088708361658519</v>
      </c>
      <c r="F21">
        <f t="shared" si="1"/>
        <v>0.11129163834148059</v>
      </c>
      <c r="G21">
        <f t="shared" si="2"/>
        <v>1.2385828764730914E-2</v>
      </c>
      <c r="H21">
        <f t="shared" si="3"/>
        <v>-0.34999999999979536</v>
      </c>
      <c r="I21">
        <f t="shared" si="4"/>
        <v>0.12249999999985675</v>
      </c>
    </row>
    <row r="23" spans="1:19" x14ac:dyDescent="0.45">
      <c r="C23">
        <f>_xlfn.STDEV.P(C2:C21)</f>
        <v>29.142975472497344</v>
      </c>
      <c r="G23">
        <f>SUM(G2:G21)</f>
        <v>5.6624935418078115</v>
      </c>
      <c r="I23">
        <f>SUM(I2:I21)</f>
        <v>14.710000000000253</v>
      </c>
    </row>
    <row r="26" spans="1:19" x14ac:dyDescent="0.45">
      <c r="F26" t="s">
        <v>39</v>
      </c>
      <c r="G26">
        <f>G23/20</f>
        <v>0.28312467709039058</v>
      </c>
    </row>
    <row r="28" spans="1:19" x14ac:dyDescent="0.45">
      <c r="C28">
        <f>_xlfn.CONFIDENCE.NORM(0.05,29.143,20)</f>
        <v>12.772248200011655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398-51EF-4EE5-846B-D7B60C2BA2D9}">
  <dimension ref="A1:O77"/>
  <sheetViews>
    <sheetView workbookViewId="0">
      <selection activeCell="B15" sqref="B15"/>
    </sheetView>
  </sheetViews>
  <sheetFormatPr defaultRowHeight="14.25" x14ac:dyDescent="0.45"/>
  <sheetData>
    <row r="1" spans="1:15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45">
      <c r="A2" t="s">
        <v>40</v>
      </c>
      <c r="B2" t="s">
        <v>41</v>
      </c>
      <c r="C2" t="s">
        <v>25</v>
      </c>
      <c r="D2" t="s">
        <v>42</v>
      </c>
      <c r="E2" t="s">
        <v>43</v>
      </c>
      <c r="F2" t="s">
        <v>42</v>
      </c>
      <c r="G2" t="s">
        <v>41</v>
      </c>
      <c r="H2" t="s">
        <v>41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</row>
    <row r="3" spans="1:15" x14ac:dyDescent="0.45">
      <c r="A3" t="s">
        <v>48</v>
      </c>
      <c r="B3">
        <v>57</v>
      </c>
      <c r="C3">
        <v>62</v>
      </c>
      <c r="D3">
        <v>73</v>
      </c>
      <c r="E3">
        <v>82</v>
      </c>
      <c r="F3">
        <v>92</v>
      </c>
      <c r="G3">
        <v>94</v>
      </c>
      <c r="H3">
        <v>88</v>
      </c>
      <c r="I3">
        <v>86</v>
      </c>
      <c r="J3">
        <v>84</v>
      </c>
      <c r="K3">
        <v>79</v>
      </c>
      <c r="L3">
        <v>68</v>
      </c>
      <c r="M3">
        <v>59</v>
      </c>
      <c r="O3">
        <v>77</v>
      </c>
    </row>
    <row r="4" spans="1:15" x14ac:dyDescent="0.45">
      <c r="B4">
        <f>B3*COS((2*PI()*1*B1)/12)</f>
        <v>49.363448015713004</v>
      </c>
      <c r="C4">
        <f t="shared" ref="C4:M4" si="0">C3*COS((2*PI()*1*C1)/12)</f>
        <v>31.000000000000007</v>
      </c>
      <c r="D4">
        <f t="shared" si="0"/>
        <v>4.471791860416463E-15</v>
      </c>
      <c r="E4">
        <f t="shared" si="0"/>
        <v>-40.999999999999979</v>
      </c>
      <c r="F4">
        <f t="shared" si="0"/>
        <v>-79.674337148168362</v>
      </c>
      <c r="G4">
        <f t="shared" si="0"/>
        <v>-94</v>
      </c>
      <c r="H4">
        <f t="shared" si="0"/>
        <v>-76.210235533030612</v>
      </c>
      <c r="I4">
        <f t="shared" si="0"/>
        <v>-43.000000000000036</v>
      </c>
      <c r="J4">
        <f t="shared" si="0"/>
        <v>-1.5436870531848612E-14</v>
      </c>
      <c r="K4">
        <f t="shared" si="0"/>
        <v>39.500000000000007</v>
      </c>
      <c r="L4">
        <f t="shared" si="0"/>
        <v>58.889727457341806</v>
      </c>
      <c r="M4">
        <f t="shared" si="0"/>
        <v>59</v>
      </c>
      <c r="O4">
        <f>SUM(B4:M4)</f>
        <v>-96.131397208144222</v>
      </c>
    </row>
    <row r="6" spans="1:15" x14ac:dyDescent="0.45">
      <c r="B6">
        <f>B3*SIN((2*PI()*1*B1)/12)</f>
        <v>28.499999999999996</v>
      </c>
      <c r="C6">
        <f t="shared" ref="C6:M6" si="1">C3*SIN((2*PI()*1*C1)/12)</f>
        <v>53.693575034635195</v>
      </c>
      <c r="D6">
        <f t="shared" si="1"/>
        <v>73</v>
      </c>
      <c r="E6">
        <f t="shared" si="1"/>
        <v>71.01408311032398</v>
      </c>
      <c r="F6">
        <f t="shared" si="1"/>
        <v>45.999999999999993</v>
      </c>
      <c r="G6">
        <f t="shared" si="1"/>
        <v>1.1516395476141028E-14</v>
      </c>
      <c r="H6">
        <f t="shared" si="1"/>
        <v>-43.999999999999979</v>
      </c>
      <c r="I6">
        <f t="shared" si="1"/>
        <v>-74.478184725461702</v>
      </c>
      <c r="J6">
        <f t="shared" si="1"/>
        <v>-84</v>
      </c>
      <c r="K6">
        <f t="shared" si="1"/>
        <v>-68.41600689897065</v>
      </c>
      <c r="L6">
        <f t="shared" si="1"/>
        <v>-34.000000000000028</v>
      </c>
      <c r="M6">
        <f t="shared" si="1"/>
        <v>-1.4456751767921716E-14</v>
      </c>
      <c r="O6">
        <f t="shared" ref="O5:O6" si="2">SUM(B6:M6)</f>
        <v>-32.686533479473212</v>
      </c>
    </row>
    <row r="8" spans="1:15" x14ac:dyDescent="0.45">
      <c r="B8">
        <f>B3*COS((2*PI()*2*B1)/12)</f>
        <v>28.500000000000007</v>
      </c>
      <c r="C8">
        <f t="shared" ref="C8:M8" si="3">C3*COS((2*PI()*2*C1)/12)</f>
        <v>-30.999999999999986</v>
      </c>
      <c r="D8">
        <f t="shared" si="3"/>
        <v>-73</v>
      </c>
      <c r="E8">
        <f t="shared" si="3"/>
        <v>-41.000000000000036</v>
      </c>
      <c r="F8">
        <f t="shared" si="3"/>
        <v>46.000000000000007</v>
      </c>
      <c r="G8">
        <f t="shared" si="3"/>
        <v>94</v>
      </c>
      <c r="H8">
        <f t="shared" si="3"/>
        <v>44.00000000000005</v>
      </c>
      <c r="I8">
        <f t="shared" si="3"/>
        <v>-42.999999999999936</v>
      </c>
      <c r="J8">
        <f t="shared" si="3"/>
        <v>-84</v>
      </c>
      <c r="K8">
        <f t="shared" si="3"/>
        <v>-39.499999999999986</v>
      </c>
      <c r="L8">
        <f t="shared" si="3"/>
        <v>33.999999999999943</v>
      </c>
      <c r="M8">
        <f t="shared" si="3"/>
        <v>59</v>
      </c>
      <c r="O8">
        <f>SUM(B8:M8)</f>
        <v>-5.9999999999999147</v>
      </c>
    </row>
    <row r="10" spans="1:15" x14ac:dyDescent="0.45">
      <c r="B10">
        <f>B3*SIN((2*PI()*2*B1)/12)</f>
        <v>49.363448015712997</v>
      </c>
      <c r="C10">
        <f t="shared" ref="C10:M10" si="4">C3*SIN((2*PI()*2*C1)/12)</f>
        <v>53.693575034635202</v>
      </c>
      <c r="D10">
        <f t="shared" si="4"/>
        <v>8.9435837208329261E-15</v>
      </c>
      <c r="E10">
        <f t="shared" si="4"/>
        <v>-71.014083110323952</v>
      </c>
      <c r="F10">
        <f t="shared" si="4"/>
        <v>-79.674337148168348</v>
      </c>
      <c r="G10">
        <f t="shared" si="4"/>
        <v>-2.3032790952282056E-14</v>
      </c>
      <c r="H10">
        <f t="shared" si="4"/>
        <v>76.210235533030584</v>
      </c>
      <c r="I10">
        <f t="shared" si="4"/>
        <v>74.478184725461773</v>
      </c>
      <c r="J10">
        <f t="shared" si="4"/>
        <v>3.0873741063697224E-14</v>
      </c>
      <c r="K10">
        <f t="shared" si="4"/>
        <v>-68.416006898970664</v>
      </c>
      <c r="L10">
        <f t="shared" si="4"/>
        <v>-58.889727457341863</v>
      </c>
      <c r="M10">
        <f t="shared" si="4"/>
        <v>-2.8913503535843432E-14</v>
      </c>
      <c r="O10">
        <f t="shared" ref="O10" si="5">SUM(B10:M10)</f>
        <v>-24.248711305964278</v>
      </c>
    </row>
    <row r="14" spans="1:15" x14ac:dyDescent="0.45">
      <c r="A14" t="s">
        <v>49</v>
      </c>
      <c r="B14" t="s">
        <v>50</v>
      </c>
      <c r="C14" t="s">
        <v>51</v>
      </c>
    </row>
    <row r="15" spans="1:15" x14ac:dyDescent="0.45">
      <c r="A15">
        <v>0</v>
      </c>
      <c r="B15">
        <f>77+16.921*COS(((2*PI()*A15)/12)-199)</f>
        <v>69.019621318450589</v>
      </c>
      <c r="C15">
        <f>77+4.16*COS(((2*PI()*B15)/12)-256)</f>
        <v>81.154785485160588</v>
      </c>
      <c r="D15">
        <f>(B15+C15)/2</f>
        <v>75.087203401805596</v>
      </c>
    </row>
    <row r="16" spans="1:15" x14ac:dyDescent="0.45">
      <c r="A16">
        <f>A15+PI()/16</f>
        <v>0.19634954084936207</v>
      </c>
      <c r="B16">
        <f t="shared" ref="B16:B79" si="6">77+16.921*COS(((2*PI()*A16)/12)-199)</f>
        <v>67.530464184090732</v>
      </c>
      <c r="C16">
        <f t="shared" ref="C16:C79" si="7">77+4.16*COS(((2*PI()*B16)/12)-256)</f>
        <v>80.100907693587104</v>
      </c>
      <c r="D16">
        <f t="shared" ref="D16:D79" si="8">(B16+C16)/2</f>
        <v>73.815685938838925</v>
      </c>
    </row>
    <row r="17" spans="1:4" x14ac:dyDescent="0.45">
      <c r="A17">
        <f t="shared" ref="A17:A45" si="9">A16+PI()/16</f>
        <v>0.39269908169872414</v>
      </c>
      <c r="B17">
        <f t="shared" si="6"/>
        <v>66.141307776602062</v>
      </c>
      <c r="C17">
        <f t="shared" si="7"/>
        <v>77.472344888581858</v>
      </c>
      <c r="D17">
        <f t="shared" si="8"/>
        <v>71.806826332591953</v>
      </c>
    </row>
    <row r="18" spans="1:4" x14ac:dyDescent="0.45">
      <c r="A18">
        <f t="shared" si="9"/>
        <v>0.58904862254808621</v>
      </c>
      <c r="B18">
        <f t="shared" si="6"/>
        <v>64.866821943925089</v>
      </c>
      <c r="C18">
        <f t="shared" si="7"/>
        <v>74.813117760193464</v>
      </c>
      <c r="D18">
        <f t="shared" si="8"/>
        <v>69.839969852059284</v>
      </c>
    </row>
    <row r="19" spans="1:4" x14ac:dyDescent="0.45">
      <c r="A19">
        <f t="shared" si="9"/>
        <v>0.78539816339744828</v>
      </c>
      <c r="B19">
        <f t="shared" si="6"/>
        <v>63.720465583320703</v>
      </c>
      <c r="C19">
        <f t="shared" si="7"/>
        <v>73.196539194439936</v>
      </c>
      <c r="D19">
        <f t="shared" si="8"/>
        <v>68.458502388880319</v>
      </c>
    </row>
    <row r="20" spans="1:4" x14ac:dyDescent="0.45">
      <c r="A20">
        <f t="shared" si="9"/>
        <v>0.98174770424681035</v>
      </c>
      <c r="B20">
        <f t="shared" si="6"/>
        <v>62.714344511963318</v>
      </c>
      <c r="C20">
        <f t="shared" si="7"/>
        <v>72.865036610530822</v>
      </c>
      <c r="D20">
        <f t="shared" si="8"/>
        <v>67.78969056124707</v>
      </c>
    </row>
    <row r="21" spans="1:4" x14ac:dyDescent="0.45">
      <c r="A21">
        <f t="shared" si="9"/>
        <v>1.1780972450961724</v>
      </c>
      <c r="B21">
        <f t="shared" si="6"/>
        <v>61.859083626406687</v>
      </c>
      <c r="C21">
        <f t="shared" si="7"/>
        <v>73.47008403491688</v>
      </c>
      <c r="D21">
        <f t="shared" si="8"/>
        <v>67.664583830661783</v>
      </c>
    </row>
    <row r="22" spans="1:4" x14ac:dyDescent="0.45">
      <c r="A22">
        <f t="shared" si="9"/>
        <v>1.3744467859455345</v>
      </c>
      <c r="B22">
        <f t="shared" si="6"/>
        <v>61.163714700951346</v>
      </c>
      <c r="C22">
        <f t="shared" si="7"/>
        <v>74.485336979726696</v>
      </c>
      <c r="D22">
        <f t="shared" si="8"/>
        <v>67.824525840339021</v>
      </c>
    </row>
    <row r="23" spans="1:4" x14ac:dyDescent="0.45">
      <c r="A23">
        <f t="shared" si="9"/>
        <v>1.5707963267948966</v>
      </c>
      <c r="B23">
        <f t="shared" si="6"/>
        <v>60.635581009791615</v>
      </c>
      <c r="C23">
        <f t="shared" si="7"/>
        <v>75.48563685627532</v>
      </c>
      <c r="D23">
        <f t="shared" si="8"/>
        <v>68.060608933033464</v>
      </c>
    </row>
    <row r="24" spans="1:4" x14ac:dyDescent="0.45">
      <c r="A24">
        <f t="shared" si="9"/>
        <v>1.7671458676442586</v>
      </c>
      <c r="B24">
        <f t="shared" si="6"/>
        <v>60.280259780156783</v>
      </c>
      <c r="C24">
        <f t="shared" si="7"/>
        <v>76.22846603203601</v>
      </c>
      <c r="D24">
        <f t="shared" si="8"/>
        <v>68.254362906096389</v>
      </c>
    </row>
    <row r="25" spans="1:4" x14ac:dyDescent="0.45">
      <c r="A25">
        <f t="shared" si="9"/>
        <v>1.9634954084936207</v>
      </c>
      <c r="B25">
        <f t="shared" si="6"/>
        <v>60.101503295361141</v>
      </c>
      <c r="C25">
        <f t="shared" si="7"/>
        <v>76.613891718991908</v>
      </c>
      <c r="D25">
        <f t="shared" si="8"/>
        <v>68.357697507176525</v>
      </c>
    </row>
    <row r="26" spans="1:4" x14ac:dyDescent="0.45">
      <c r="A26">
        <f t="shared" si="9"/>
        <v>2.1598449493429825</v>
      </c>
      <c r="B26">
        <f t="shared" si="6"/>
        <v>60.101199269729875</v>
      </c>
      <c r="C26">
        <f t="shared" si="7"/>
        <v>76.614551085140661</v>
      </c>
      <c r="D26">
        <f t="shared" si="8"/>
        <v>68.357875177435261</v>
      </c>
    </row>
    <row r="27" spans="1:4" x14ac:dyDescent="0.45">
      <c r="A27">
        <f t="shared" si="9"/>
        <v>2.3561944901923448</v>
      </c>
      <c r="B27">
        <f t="shared" si="6"/>
        <v>60.279350913851637</v>
      </c>
      <c r="C27">
        <f t="shared" si="7"/>
        <v>76.230411440023275</v>
      </c>
      <c r="D27">
        <f t="shared" si="8"/>
        <v>68.254881176937459</v>
      </c>
    </row>
    <row r="28" spans="1:4" x14ac:dyDescent="0.45">
      <c r="A28">
        <f t="shared" si="9"/>
        <v>2.5525440310417071</v>
      </c>
      <c r="B28">
        <f t="shared" si="6"/>
        <v>60.634076900673868</v>
      </c>
      <c r="C28">
        <f t="shared" si="7"/>
        <v>75.488688743179111</v>
      </c>
      <c r="D28">
        <f t="shared" si="8"/>
        <v>68.061382821926486</v>
      </c>
    </row>
    <row r="29" spans="1:4" x14ac:dyDescent="0.45">
      <c r="A29">
        <f t="shared" si="9"/>
        <v>2.7488935718910694</v>
      </c>
      <c r="B29">
        <f t="shared" si="6"/>
        <v>61.161631232799039</v>
      </c>
      <c r="C29">
        <f t="shared" si="7"/>
        <v>74.488953635876015</v>
      </c>
      <c r="D29">
        <f t="shared" si="8"/>
        <v>67.825292434337527</v>
      </c>
    </row>
    <row r="30" spans="1:4" x14ac:dyDescent="0.45">
      <c r="A30">
        <f t="shared" si="9"/>
        <v>2.9452431127404317</v>
      </c>
      <c r="B30">
        <f t="shared" si="6"/>
        <v>61.856442801177856</v>
      </c>
      <c r="C30">
        <f t="shared" si="7"/>
        <v>73.473131083740185</v>
      </c>
      <c r="D30">
        <f t="shared" si="8"/>
        <v>67.664786942459017</v>
      </c>
    </row>
    <row r="31" spans="1:4" x14ac:dyDescent="0.45">
      <c r="A31">
        <f t="shared" si="9"/>
        <v>3.141592653589794</v>
      </c>
      <c r="B31">
        <f t="shared" si="6"/>
        <v>62.711174217449674</v>
      </c>
      <c r="C31">
        <f t="shared" si="7"/>
        <v>72.865798779733197</v>
      </c>
      <c r="D31">
        <f t="shared" si="8"/>
        <v>67.788486498591439</v>
      </c>
    </row>
    <row r="32" spans="1:4" x14ac:dyDescent="0.45">
      <c r="A32">
        <f t="shared" si="9"/>
        <v>3.3379421944391563</v>
      </c>
      <c r="B32">
        <f t="shared" si="6"/>
        <v>63.716799298645398</v>
      </c>
      <c r="C32">
        <f t="shared" si="7"/>
        <v>73.19331153905442</v>
      </c>
      <c r="D32">
        <f t="shared" si="8"/>
        <v>68.455055418849909</v>
      </c>
    </row>
    <row r="33" spans="1:4" x14ac:dyDescent="0.45">
      <c r="A33">
        <f t="shared" si="9"/>
        <v>3.5342917352885186</v>
      </c>
      <c r="B33">
        <f t="shared" si="6"/>
        <v>64.862698385994577</v>
      </c>
      <c r="C33">
        <f t="shared" si="7"/>
        <v>74.805482263714396</v>
      </c>
      <c r="D33">
        <f t="shared" si="8"/>
        <v>69.834090324854486</v>
      </c>
    </row>
    <row r="34" spans="1:4" x14ac:dyDescent="0.45">
      <c r="A34">
        <f t="shared" si="9"/>
        <v>3.7306412761378809</v>
      </c>
      <c r="B34">
        <f t="shared" si="6"/>
        <v>66.13677049124567</v>
      </c>
      <c r="C34">
        <f t="shared" si="7"/>
        <v>77.462524495957666</v>
      </c>
      <c r="D34">
        <f t="shared" si="8"/>
        <v>71.799647493601668</v>
      </c>
    </row>
    <row r="35" spans="1:4" x14ac:dyDescent="0.45">
      <c r="A35">
        <f t="shared" si="9"/>
        <v>3.9269908169872432</v>
      </c>
      <c r="B35">
        <f t="shared" si="6"/>
        <v>67.525561086205499</v>
      </c>
      <c r="C35">
        <f t="shared" si="7"/>
        <v>80.093778276831173</v>
      </c>
      <c r="D35">
        <f t="shared" si="8"/>
        <v>73.809669681518329</v>
      </c>
    </row>
    <row r="36" spans="1:4" x14ac:dyDescent="0.45">
      <c r="A36">
        <f t="shared" si="9"/>
        <v>4.1233403578366055</v>
      </c>
      <c r="B36">
        <f t="shared" si="6"/>
        <v>69.014404186007681</v>
      </c>
      <c r="C36">
        <f t="shared" si="7"/>
        <v>81.155338787174145</v>
      </c>
      <c r="D36">
        <f t="shared" si="8"/>
        <v>75.084871486590913</v>
      </c>
    </row>
    <row r="37" spans="1:4" x14ac:dyDescent="0.45">
      <c r="A37">
        <f t="shared" si="9"/>
        <v>4.3196898986859678</v>
      </c>
      <c r="B37">
        <f t="shared" si="6"/>
        <v>70.587577225674181</v>
      </c>
      <c r="C37">
        <f t="shared" si="7"/>
        <v>79.679123224121625</v>
      </c>
      <c r="D37">
        <f t="shared" si="8"/>
        <v>75.133350224897896</v>
      </c>
    </row>
    <row r="38" spans="1:4" x14ac:dyDescent="0.45">
      <c r="A38">
        <f>A37+PI()/16</f>
        <v>4.51603943953533</v>
      </c>
      <c r="B38">
        <f t="shared" si="6"/>
        <v>72.228467094433896</v>
      </c>
      <c r="C38">
        <f t="shared" si="7"/>
        <v>76.339592237976049</v>
      </c>
      <c r="D38">
        <f t="shared" si="8"/>
        <v>74.284029666204972</v>
      </c>
    </row>
    <row r="39" spans="1:4" x14ac:dyDescent="0.45">
      <c r="A39">
        <f t="shared" si="9"/>
        <v>4.7123889803846923</v>
      </c>
      <c r="B39">
        <f t="shared" si="6"/>
        <v>73.919745574433108</v>
      </c>
      <c r="C39">
        <f t="shared" si="7"/>
        <v>73.401960483862879</v>
      </c>
      <c r="D39">
        <f t="shared" si="8"/>
        <v>73.660853029148001</v>
      </c>
    </row>
    <row r="40" spans="1:4" x14ac:dyDescent="0.45">
      <c r="A40">
        <f>A39+PI()/16</f>
        <v>4.9087385212340546</v>
      </c>
      <c r="B40">
        <f t="shared" si="6"/>
        <v>75.643552331159754</v>
      </c>
      <c r="C40">
        <f t="shared" si="7"/>
        <v>73.131782844674461</v>
      </c>
      <c r="D40">
        <f t="shared" si="8"/>
        <v>74.387667587917107</v>
      </c>
    </row>
    <row r="41" spans="1:4" x14ac:dyDescent="0.45">
      <c r="A41">
        <f t="shared" si="9"/>
        <v>5.1050880620834169</v>
      </c>
      <c r="B41">
        <f t="shared" si="6"/>
        <v>77.381683523158443</v>
      </c>
      <c r="C41">
        <f t="shared" si="7"/>
        <v>75.834583508151567</v>
      </c>
      <c r="D41">
        <f t="shared" si="8"/>
        <v>76.608133515654998</v>
      </c>
    </row>
    <row r="42" spans="1:4" x14ac:dyDescent="0.45">
      <c r="A42">
        <f t="shared" si="9"/>
        <v>5.3014376029327792</v>
      </c>
      <c r="B42">
        <f t="shared" si="6"/>
        <v>79.115784039262067</v>
      </c>
      <c r="C42">
        <f t="shared" si="7"/>
        <v>79.430712289272407</v>
      </c>
      <c r="D42">
        <f t="shared" si="8"/>
        <v>79.273248164267244</v>
      </c>
    </row>
    <row r="43" spans="1:4" x14ac:dyDescent="0.45">
      <c r="A43">
        <f>A42+PI()/16</f>
        <v>5.4977871437821415</v>
      </c>
      <c r="B43">
        <f t="shared" si="6"/>
        <v>80.827541333275207</v>
      </c>
      <c r="C43">
        <f t="shared" si="7"/>
        <v>81.154697052570398</v>
      </c>
      <c r="D43">
        <f t="shared" si="8"/>
        <v>80.99111919292281</v>
      </c>
    </row>
    <row r="44" spans="1:4" x14ac:dyDescent="0.45">
      <c r="A44">
        <f t="shared" si="9"/>
        <v>5.6941366846315038</v>
      </c>
      <c r="B44">
        <f t="shared" si="6"/>
        <v>82.4988788091581</v>
      </c>
      <c r="C44">
        <f t="shared" si="7"/>
        <v>79.823981232348515</v>
      </c>
      <c r="D44">
        <f t="shared" si="8"/>
        <v>81.161430020753301</v>
      </c>
    </row>
    <row r="45" spans="1:4" x14ac:dyDescent="0.45">
      <c r="A45">
        <f t="shared" si="9"/>
        <v>5.8904862254808661</v>
      </c>
      <c r="B45">
        <f t="shared" si="6"/>
        <v>84.112146714516882</v>
      </c>
      <c r="C45">
        <f t="shared" si="7"/>
        <v>76.590814720297502</v>
      </c>
      <c r="D45">
        <f t="shared" si="8"/>
        <v>80.351480717407185</v>
      </c>
    </row>
    <row r="46" spans="1:4" x14ac:dyDescent="0.45">
      <c r="A46">
        <f>A45+PI()/16</f>
        <v>6.0868357663302284</v>
      </c>
      <c r="B46">
        <f t="shared" si="6"/>
        <v>85.650308526515616</v>
      </c>
      <c r="C46">
        <f t="shared" si="7"/>
        <v>73.731297826881544</v>
      </c>
      <c r="D46">
        <f t="shared" si="8"/>
        <v>79.69080317669858</v>
      </c>
    </row>
    <row r="47" spans="1:4" x14ac:dyDescent="0.45">
      <c r="A47">
        <f>A46+PI()/16</f>
        <v>6.2831853071795907</v>
      </c>
      <c r="B47">
        <f t="shared" si="6"/>
        <v>87.097120861926669</v>
      </c>
      <c r="C47">
        <f t="shared" si="7"/>
        <v>72.857081905271443</v>
      </c>
      <c r="D47">
        <f t="shared" si="8"/>
        <v>79.977101383599063</v>
      </c>
    </row>
    <row r="48" spans="1:4" x14ac:dyDescent="0.45">
      <c r="A48">
        <f t="shared" ref="A48:A87" si="10">A47+PI()/16</f>
        <v>6.479534848028953</v>
      </c>
      <c r="B48">
        <f t="shared" si="6"/>
        <v>88.437305011423632</v>
      </c>
      <c r="C48">
        <f t="shared" si="7"/>
        <v>74.079022361939423</v>
      </c>
      <c r="D48">
        <f t="shared" si="8"/>
        <v>81.258163686681527</v>
      </c>
    </row>
    <row r="49" spans="1:4" x14ac:dyDescent="0.45">
      <c r="A49">
        <f t="shared" si="10"/>
        <v>6.6758843888783153</v>
      </c>
      <c r="B49">
        <f t="shared" si="6"/>
        <v>89.656708286670337</v>
      </c>
      <c r="C49">
        <f t="shared" si="7"/>
        <v>76.419723690747475</v>
      </c>
      <c r="D49">
        <f t="shared" si="8"/>
        <v>83.038215988708913</v>
      </c>
    </row>
    <row r="50" spans="1:4" x14ac:dyDescent="0.45">
      <c r="A50">
        <f t="shared" si="10"/>
        <v>6.8722339297276775</v>
      </c>
      <c r="B50">
        <f t="shared" si="6"/>
        <v>90.742453476339364</v>
      </c>
      <c r="C50">
        <f t="shared" si="7"/>
        <v>78.728694046906384</v>
      </c>
      <c r="D50">
        <f t="shared" si="8"/>
        <v>84.735573761622874</v>
      </c>
    </row>
    <row r="51" spans="1:4" x14ac:dyDescent="0.45">
      <c r="A51">
        <f t="shared" si="10"/>
        <v>7.0685834705770398</v>
      </c>
      <c r="B51">
        <f t="shared" si="6"/>
        <v>91.683074832766394</v>
      </c>
      <c r="C51">
        <f t="shared" si="7"/>
        <v>80.312365230176567</v>
      </c>
      <c r="D51">
        <f t="shared" si="8"/>
        <v>85.997720031471488</v>
      </c>
    </row>
    <row r="52" spans="1:4" x14ac:dyDescent="0.45">
      <c r="A52">
        <f t="shared" si="10"/>
        <v>7.2649330114264021</v>
      </c>
      <c r="B52">
        <f t="shared" si="6"/>
        <v>92.468639153186018</v>
      </c>
      <c r="C52">
        <f t="shared" si="7"/>
        <v>81.042324657458494</v>
      </c>
      <c r="D52">
        <f t="shared" si="8"/>
        <v>86.755481905322256</v>
      </c>
    </row>
    <row r="53" spans="1:4" x14ac:dyDescent="0.45">
      <c r="A53">
        <f t="shared" si="10"/>
        <v>7.4612825522757644</v>
      </c>
      <c r="B53">
        <f t="shared" si="6"/>
        <v>93.0908506769007</v>
      </c>
      <c r="C53">
        <f t="shared" si="7"/>
        <v>81.14413217532902</v>
      </c>
      <c r="D53">
        <f t="shared" si="8"/>
        <v>87.117491426114867</v>
      </c>
    </row>
    <row r="54" spans="1:4" x14ac:dyDescent="0.45">
      <c r="A54">
        <f t="shared" si="10"/>
        <v>7.6576320931251267</v>
      </c>
      <c r="B54">
        <f t="shared" si="6"/>
        <v>93.543138690641172</v>
      </c>
      <c r="C54">
        <f t="shared" si="7"/>
        <v>80.943304293874135</v>
      </c>
      <c r="D54">
        <f t="shared" si="8"/>
        <v>87.243221492257646</v>
      </c>
    </row>
    <row r="55" spans="1:4" x14ac:dyDescent="0.45">
      <c r="A55">
        <f t="shared" si="10"/>
        <v>7.853981633974489</v>
      </c>
      <c r="B55">
        <f t="shared" si="6"/>
        <v>93.820726916983858</v>
      </c>
      <c r="C55">
        <f t="shared" si="7"/>
        <v>80.709803738313497</v>
      </c>
      <c r="D55">
        <f t="shared" si="8"/>
        <v>87.265265327648677</v>
      </c>
    </row>
    <row r="56" spans="1:4" x14ac:dyDescent="0.45">
      <c r="A56">
        <f t="shared" si="10"/>
        <v>8.0503311748238513</v>
      </c>
      <c r="B56">
        <f t="shared" si="6"/>
        <v>93.920683953065463</v>
      </c>
      <c r="C56">
        <f t="shared" si="7"/>
        <v>80.606255612364677</v>
      </c>
      <c r="D56">
        <f t="shared" si="8"/>
        <v>87.263469782715077</v>
      </c>
    </row>
    <row r="57" spans="1:4" x14ac:dyDescent="0.45">
      <c r="A57">
        <f t="shared" si="10"/>
        <v>8.2466807156732127</v>
      </c>
      <c r="B57">
        <f t="shared" si="6"/>
        <v>93.841954226948943</v>
      </c>
      <c r="C57">
        <f t="shared" si="7"/>
        <v>80.68865431483276</v>
      </c>
      <c r="D57">
        <f t="shared" si="8"/>
        <v>87.265304270890852</v>
      </c>
    </row>
    <row r="58" spans="1:4" x14ac:dyDescent="0.45">
      <c r="A58">
        <f t="shared" si="10"/>
        <v>8.4430302565225741</v>
      </c>
      <c r="B58">
        <f t="shared" si="6"/>
        <v>93.585369144733903</v>
      </c>
      <c r="C58">
        <f t="shared" si="7"/>
        <v>80.913041840603753</v>
      </c>
      <c r="D58">
        <f t="shared" si="8"/>
        <v>87.249205492668835</v>
      </c>
    </row>
    <row r="59" spans="1:4" x14ac:dyDescent="0.45">
      <c r="A59">
        <f t="shared" si="10"/>
        <v>8.6393797973719355</v>
      </c>
      <c r="B59">
        <f t="shared" si="6"/>
        <v>93.15363831069503</v>
      </c>
      <c r="C59">
        <f t="shared" si="7"/>
        <v>81.129961242131316</v>
      </c>
      <c r="D59">
        <f t="shared" si="8"/>
        <v>87.141799776413166</v>
      </c>
    </row>
    <row r="60" spans="1:4" x14ac:dyDescent="0.45">
      <c r="A60">
        <f t="shared" si="10"/>
        <v>8.8357293382212969</v>
      </c>
      <c r="B60">
        <f t="shared" si="6"/>
        <v>92.55132091316591</v>
      </c>
      <c r="C60">
        <f t="shared" si="7"/>
        <v>81.081056262274927</v>
      </c>
      <c r="D60">
        <f t="shared" si="8"/>
        <v>86.816188587720418</v>
      </c>
    </row>
    <row r="61" spans="1:4" x14ac:dyDescent="0.45">
      <c r="A61">
        <f t="shared" si="10"/>
        <v>9.0320788790706583</v>
      </c>
      <c r="B61">
        <f t="shared" si="6"/>
        <v>91.784777578341021</v>
      </c>
      <c r="C61">
        <f t="shared" si="7"/>
        <v>80.441625039006041</v>
      </c>
      <c r="D61">
        <f t="shared" si="8"/>
        <v>86.113201308673524</v>
      </c>
    </row>
    <row r="62" spans="1:4" x14ac:dyDescent="0.45">
      <c r="A62">
        <f t="shared" si="10"/>
        <v>9.2284284199200197</v>
      </c>
      <c r="B62">
        <f t="shared" si="6"/>
        <v>90.862103200431747</v>
      </c>
      <c r="C62">
        <f t="shared" si="7"/>
        <v>78.962197527710714</v>
      </c>
      <c r="D62">
        <f t="shared" si="8"/>
        <v>84.912150364071238</v>
      </c>
    </row>
    <row r="63" spans="1:4" x14ac:dyDescent="0.45">
      <c r="A63">
        <f t="shared" si="10"/>
        <v>9.4247779607693811</v>
      </c>
      <c r="B63">
        <f t="shared" si="6"/>
        <v>89.793041457507428</v>
      </c>
      <c r="C63">
        <f t="shared" si="7"/>
        <v>76.715005600441074</v>
      </c>
      <c r="D63">
        <f t="shared" si="8"/>
        <v>83.254023528974244</v>
      </c>
    </row>
    <row r="64" spans="1:4" x14ac:dyDescent="0.45">
      <c r="A64">
        <f t="shared" si="10"/>
        <v>9.6211275016187425</v>
      </c>
      <c r="B64">
        <f t="shared" si="6"/>
        <v>88.588881915755991</v>
      </c>
      <c r="C64">
        <f t="shared" si="7"/>
        <v>74.323051431476102</v>
      </c>
      <c r="D64">
        <f t="shared" si="8"/>
        <v>81.455966673616047</v>
      </c>
    </row>
    <row r="65" spans="1:4" x14ac:dyDescent="0.45">
      <c r="A65">
        <f t="shared" si="10"/>
        <v>9.8174770424681039</v>
      </c>
      <c r="B65">
        <f t="shared" si="6"/>
        <v>87.262340808769551</v>
      </c>
      <c r="C65">
        <f t="shared" si="7"/>
        <v>72.905113520888662</v>
      </c>
      <c r="D65">
        <f t="shared" si="8"/>
        <v>80.083727164829099</v>
      </c>
    </row>
    <row r="66" spans="1:4" x14ac:dyDescent="0.45">
      <c r="A66">
        <f t="shared" si="10"/>
        <v>10.013826583317465</v>
      </c>
      <c r="B66">
        <f t="shared" si="6"/>
        <v>85.827426750856361</v>
      </c>
      <c r="C66">
        <f t="shared" si="7"/>
        <v>73.507053308425355</v>
      </c>
      <c r="D66">
        <f t="shared" si="8"/>
        <v>79.667240029640851</v>
      </c>
    </row>
    <row r="67" spans="1:4" x14ac:dyDescent="0.45">
      <c r="A67">
        <f t="shared" si="10"/>
        <v>10.210176124166827</v>
      </c>
      <c r="B67">
        <f t="shared" si="6"/>
        <v>84.299292802480863</v>
      </c>
      <c r="C67">
        <f t="shared" si="7"/>
        <v>76.187767087885319</v>
      </c>
      <c r="D67">
        <f t="shared" si="8"/>
        <v>80.243529945183099</v>
      </c>
    </row>
    <row r="68" spans="1:4" x14ac:dyDescent="0.45">
      <c r="A68">
        <f t="shared" si="10"/>
        <v>10.406525665016188</v>
      </c>
      <c r="B68">
        <f t="shared" si="6"/>
        <v>82.694076450058986</v>
      </c>
      <c r="C68">
        <f t="shared" si="7"/>
        <v>79.497589152807436</v>
      </c>
      <c r="D68">
        <f t="shared" si="8"/>
        <v>81.095832801433204</v>
      </c>
    </row>
    <row r="69" spans="1:4" x14ac:dyDescent="0.45">
      <c r="A69">
        <f t="shared" si="10"/>
        <v>10.60287520586555</v>
      </c>
      <c r="B69">
        <f t="shared" si="6"/>
        <v>81.028729189962704</v>
      </c>
      <c r="C69">
        <f t="shared" si="7"/>
        <v>81.15374524755299</v>
      </c>
      <c r="D69">
        <f t="shared" si="8"/>
        <v>81.09123721875784</v>
      </c>
    </row>
    <row r="70" spans="1:4" x14ac:dyDescent="0.45">
      <c r="A70">
        <f t="shared" si="10"/>
        <v>10.799224746714911</v>
      </c>
      <c r="B70">
        <f t="shared" si="6"/>
        <v>79.320837516370815</v>
      </c>
      <c r="C70">
        <f t="shared" si="7"/>
        <v>79.778484435116965</v>
      </c>
      <c r="D70">
        <f t="shared" si="8"/>
        <v>79.54966097574389</v>
      </c>
    </row>
    <row r="71" spans="1:4" x14ac:dyDescent="0.45">
      <c r="A71">
        <f t="shared" si="10"/>
        <v>10.995574287564272</v>
      </c>
      <c r="B71">
        <f t="shared" si="6"/>
        <v>77.588437203380039</v>
      </c>
      <c r="C71">
        <f t="shared" si="7"/>
        <v>76.272873485150669</v>
      </c>
      <c r="D71">
        <f t="shared" si="8"/>
        <v>76.930655344265347</v>
      </c>
    </row>
    <row r="72" spans="1:4" x14ac:dyDescent="0.45">
      <c r="A72">
        <f t="shared" si="10"/>
        <v>11.191923828413634</v>
      </c>
      <c r="B72">
        <f t="shared" si="6"/>
        <v>75.84982284260488</v>
      </c>
      <c r="C72">
        <f t="shared" si="7"/>
        <v>73.319301331321256</v>
      </c>
      <c r="D72">
        <f t="shared" si="8"/>
        <v>74.584562086963075</v>
      </c>
    </row>
    <row r="73" spans="1:4" x14ac:dyDescent="0.45">
      <c r="A73">
        <f t="shared" si="10"/>
        <v>11.388273369262995</v>
      </c>
      <c r="B73">
        <f t="shared" si="6"/>
        <v>74.123354647598134</v>
      </c>
      <c r="C73">
        <f t="shared" si="7"/>
        <v>73.200209716892104</v>
      </c>
      <c r="D73">
        <f t="shared" si="8"/>
        <v>73.661782182245119</v>
      </c>
    </row>
    <row r="74" spans="1:4" x14ac:dyDescent="0.45">
      <c r="A74">
        <f t="shared" si="10"/>
        <v>11.584622910112357</v>
      </c>
      <c r="B74">
        <f t="shared" si="6"/>
        <v>72.427264565287018</v>
      </c>
      <c r="C74">
        <f t="shared" si="7"/>
        <v>75.916414691729685</v>
      </c>
      <c r="D74">
        <f t="shared" si="8"/>
        <v>74.171839628508351</v>
      </c>
    </row>
    <row r="75" spans="1:4" x14ac:dyDescent="0.45">
      <c r="A75">
        <f t="shared" si="10"/>
        <v>11.780972450961718</v>
      </c>
      <c r="B75">
        <f t="shared" si="6"/>
        <v>70.779463741937519</v>
      </c>
      <c r="C75">
        <f t="shared" si="7"/>
        <v>79.346405762551512</v>
      </c>
      <c r="D75">
        <f t="shared" si="8"/>
        <v>75.062934752244516</v>
      </c>
    </row>
    <row r="76" spans="1:4" x14ac:dyDescent="0.45">
      <c r="A76">
        <f t="shared" si="10"/>
        <v>11.977321991811079</v>
      </c>
      <c r="B76">
        <f t="shared" si="6"/>
        <v>69.197353376856299</v>
      </c>
      <c r="C76">
        <f t="shared" si="7"/>
        <v>81.117458288305514</v>
      </c>
      <c r="D76">
        <f t="shared" si="8"/>
        <v>75.157405832580906</v>
      </c>
    </row>
    <row r="77" spans="1:4" x14ac:dyDescent="0.45">
      <c r="A77">
        <f t="shared" si="10"/>
        <v>12.173671532660441</v>
      </c>
      <c r="B77">
        <f t="shared" si="6"/>
        <v>67.697640961263389</v>
      </c>
      <c r="C77">
        <f t="shared" si="7"/>
        <v>80.331463180131678</v>
      </c>
      <c r="D77">
        <f t="shared" si="8"/>
        <v>74.014552070697533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8563-12AB-46DD-BC76-E84A6379A4CF}">
  <dimension ref="A1:M32"/>
  <sheetViews>
    <sheetView workbookViewId="0">
      <selection activeCell="M2" sqref="M2"/>
    </sheetView>
  </sheetViews>
  <sheetFormatPr defaultRowHeight="14.25" x14ac:dyDescent="0.45"/>
  <cols>
    <col min="1" max="1" width="4.46484375" bestFit="1" customWidth="1"/>
    <col min="2" max="2" width="15.265625" bestFit="1" customWidth="1"/>
    <col min="3" max="3" width="17.53125" bestFit="1" customWidth="1"/>
    <col min="4" max="4" width="17.53125" customWidth="1"/>
    <col min="5" max="5" width="17.19921875" bestFit="1" customWidth="1"/>
    <col min="6" max="6" width="15.1328125" bestFit="1" customWidth="1"/>
    <col min="7" max="7" width="17.3984375" bestFit="1" customWidth="1"/>
    <col min="8" max="8" width="17.3984375" customWidth="1"/>
    <col min="9" max="9" width="17.06640625" bestFit="1" customWidth="1"/>
  </cols>
  <sheetData>
    <row r="1" spans="1:13" x14ac:dyDescent="0.45">
      <c r="A1" t="s">
        <v>52</v>
      </c>
      <c r="B1" t="s">
        <v>53</v>
      </c>
      <c r="C1" t="s">
        <v>54</v>
      </c>
      <c r="E1" t="s">
        <v>55</v>
      </c>
      <c r="F1" t="s">
        <v>56</v>
      </c>
      <c r="G1" t="s">
        <v>57</v>
      </c>
      <c r="I1" t="s">
        <v>58</v>
      </c>
      <c r="J1" t="s">
        <v>59</v>
      </c>
    </row>
    <row r="2" spans="1:13" x14ac:dyDescent="0.45">
      <c r="A2">
        <v>1</v>
      </c>
      <c r="B2">
        <v>0</v>
      </c>
      <c r="C2">
        <v>33</v>
      </c>
      <c r="D2">
        <f>C2-AVERAGE($C$2:$C$32)</f>
        <v>3.129032258064516</v>
      </c>
      <c r="E2">
        <v>19</v>
      </c>
      <c r="F2">
        <v>0</v>
      </c>
      <c r="G2">
        <v>34</v>
      </c>
      <c r="H2">
        <f>G2-AVERAGE($G$2:$G$32)</f>
        <v>2.2258064516129039</v>
      </c>
      <c r="I2">
        <v>28</v>
      </c>
      <c r="J2">
        <f>0.7*(D2)+0.714*(H2)</f>
        <v>3.7795483870967743</v>
      </c>
      <c r="L2">
        <f>_xlfn.VAR.P(J2:J32)</f>
        <v>114.90878702185223</v>
      </c>
      <c r="M2">
        <f>0.848</f>
        <v>0.84799999999999998</v>
      </c>
    </row>
    <row r="3" spans="1:13" x14ac:dyDescent="0.45">
      <c r="A3">
        <v>2</v>
      </c>
      <c r="B3">
        <v>7.0000000000000007E-2</v>
      </c>
      <c r="C3">
        <v>32</v>
      </c>
      <c r="D3">
        <f t="shared" ref="D3:D32" si="0">C3-AVERAGE($C$2:$C$32)</f>
        <v>2.129032258064516</v>
      </c>
      <c r="E3">
        <v>25</v>
      </c>
      <c r="F3">
        <v>0.04</v>
      </c>
      <c r="G3">
        <v>36</v>
      </c>
      <c r="H3">
        <f t="shared" ref="H3:H32" si="1">G3-AVERAGE($G$2:$G$32)</f>
        <v>4.2258064516129039</v>
      </c>
      <c r="I3">
        <v>28</v>
      </c>
      <c r="J3">
        <f t="shared" ref="J3:J32" si="2">0.7*(D3)+0.714*(H3)</f>
        <v>4.5075483870967741</v>
      </c>
    </row>
    <row r="4" spans="1:13" x14ac:dyDescent="0.45">
      <c r="A4">
        <v>3</v>
      </c>
      <c r="B4">
        <v>1.1100000000000001</v>
      </c>
      <c r="C4">
        <v>30</v>
      </c>
      <c r="D4">
        <f t="shared" si="0"/>
        <v>0.12903225806451601</v>
      </c>
      <c r="E4">
        <v>22</v>
      </c>
      <c r="F4">
        <v>0.84</v>
      </c>
      <c r="G4">
        <v>30</v>
      </c>
      <c r="H4">
        <f t="shared" si="1"/>
        <v>-1.7741935483870961</v>
      </c>
      <c r="I4">
        <v>26</v>
      </c>
      <c r="J4">
        <f t="shared" si="2"/>
        <v>-1.1764516129032252</v>
      </c>
    </row>
    <row r="5" spans="1:13" x14ac:dyDescent="0.45">
      <c r="A5">
        <v>4</v>
      </c>
      <c r="B5">
        <v>0</v>
      </c>
      <c r="C5">
        <v>29</v>
      </c>
      <c r="D5">
        <f t="shared" si="0"/>
        <v>-0.87096774193548399</v>
      </c>
      <c r="E5">
        <v>-1</v>
      </c>
      <c r="F5">
        <v>0</v>
      </c>
      <c r="G5">
        <v>29</v>
      </c>
      <c r="H5">
        <f t="shared" si="1"/>
        <v>-2.7741935483870961</v>
      </c>
      <c r="I5">
        <v>19</v>
      </c>
      <c r="J5">
        <f t="shared" si="2"/>
        <v>-2.5904516129032253</v>
      </c>
    </row>
    <row r="6" spans="1:13" x14ac:dyDescent="0.45">
      <c r="A6">
        <v>5</v>
      </c>
      <c r="B6">
        <v>0</v>
      </c>
      <c r="C6">
        <v>25</v>
      </c>
      <c r="D6">
        <f t="shared" si="0"/>
        <v>-4.870967741935484</v>
      </c>
      <c r="E6">
        <v>4</v>
      </c>
      <c r="F6">
        <v>0</v>
      </c>
      <c r="G6">
        <v>30</v>
      </c>
      <c r="H6">
        <f t="shared" si="1"/>
        <v>-1.7741935483870961</v>
      </c>
      <c r="I6">
        <v>16</v>
      </c>
      <c r="J6">
        <f t="shared" si="2"/>
        <v>-4.6764516129032252</v>
      </c>
    </row>
    <row r="7" spans="1:13" x14ac:dyDescent="0.45">
      <c r="A7">
        <v>6</v>
      </c>
      <c r="B7">
        <v>0</v>
      </c>
      <c r="C7">
        <v>30</v>
      </c>
      <c r="D7">
        <f t="shared" si="0"/>
        <v>0.12903225806451601</v>
      </c>
      <c r="E7">
        <v>14</v>
      </c>
      <c r="F7">
        <v>0</v>
      </c>
      <c r="G7">
        <v>35</v>
      </c>
      <c r="H7">
        <f t="shared" si="1"/>
        <v>3.2258064516129039</v>
      </c>
      <c r="I7">
        <v>24</v>
      </c>
      <c r="J7">
        <f t="shared" si="2"/>
        <v>2.3935483870967746</v>
      </c>
    </row>
    <row r="8" spans="1:13" x14ac:dyDescent="0.45">
      <c r="A8">
        <v>7</v>
      </c>
      <c r="B8">
        <v>0</v>
      </c>
      <c r="C8">
        <v>37</v>
      </c>
      <c r="D8">
        <f t="shared" si="0"/>
        <v>7.129032258064516</v>
      </c>
      <c r="E8">
        <v>21</v>
      </c>
      <c r="F8">
        <v>0.02</v>
      </c>
      <c r="G8">
        <v>44</v>
      </c>
      <c r="H8">
        <f t="shared" si="1"/>
        <v>12.225806451612904</v>
      </c>
      <c r="I8">
        <v>26</v>
      </c>
      <c r="J8">
        <f t="shared" si="2"/>
        <v>13.719548387096774</v>
      </c>
    </row>
    <row r="9" spans="1:13" x14ac:dyDescent="0.45">
      <c r="A9">
        <v>8</v>
      </c>
      <c r="B9">
        <v>0.04</v>
      </c>
      <c r="C9">
        <v>37</v>
      </c>
      <c r="D9">
        <f t="shared" si="0"/>
        <v>7.129032258064516</v>
      </c>
      <c r="E9">
        <v>22</v>
      </c>
      <c r="F9">
        <v>0.05</v>
      </c>
      <c r="G9">
        <v>38</v>
      </c>
      <c r="H9">
        <f t="shared" si="1"/>
        <v>6.2258064516129039</v>
      </c>
      <c r="I9">
        <v>24</v>
      </c>
      <c r="J9">
        <f t="shared" si="2"/>
        <v>9.4355483870967731</v>
      </c>
    </row>
    <row r="10" spans="1:13" x14ac:dyDescent="0.45">
      <c r="A10">
        <v>9</v>
      </c>
      <c r="B10">
        <v>0.02</v>
      </c>
      <c r="C10">
        <v>29</v>
      </c>
      <c r="D10">
        <f t="shared" si="0"/>
        <v>-0.87096774193548399</v>
      </c>
      <c r="E10">
        <v>23</v>
      </c>
      <c r="F10">
        <v>0.01</v>
      </c>
      <c r="G10">
        <v>31</v>
      </c>
      <c r="H10">
        <f t="shared" si="1"/>
        <v>-0.77419354838709609</v>
      </c>
      <c r="I10">
        <v>24</v>
      </c>
      <c r="J10">
        <f t="shared" si="2"/>
        <v>-1.1624516129032254</v>
      </c>
    </row>
    <row r="11" spans="1:13" x14ac:dyDescent="0.45">
      <c r="A11">
        <v>10</v>
      </c>
      <c r="B11">
        <v>0.05</v>
      </c>
      <c r="C11">
        <v>30</v>
      </c>
      <c r="D11">
        <f t="shared" si="0"/>
        <v>0.12903225806451601</v>
      </c>
      <c r="E11">
        <v>27</v>
      </c>
      <c r="F11">
        <v>0.09</v>
      </c>
      <c r="G11">
        <v>33</v>
      </c>
      <c r="H11">
        <f t="shared" si="1"/>
        <v>1.2258064516129039</v>
      </c>
      <c r="I11">
        <v>29</v>
      </c>
      <c r="J11">
        <f t="shared" si="2"/>
        <v>0.9655483870967746</v>
      </c>
    </row>
    <row r="12" spans="1:13" x14ac:dyDescent="0.45">
      <c r="A12">
        <v>11</v>
      </c>
      <c r="B12">
        <v>0.34</v>
      </c>
      <c r="C12">
        <v>36</v>
      </c>
      <c r="D12">
        <f t="shared" si="0"/>
        <v>6.129032258064516</v>
      </c>
      <c r="E12">
        <v>29</v>
      </c>
      <c r="F12">
        <v>0.18</v>
      </c>
      <c r="G12">
        <v>39</v>
      </c>
      <c r="H12">
        <f t="shared" si="1"/>
        <v>7.2258064516129039</v>
      </c>
      <c r="I12">
        <v>29</v>
      </c>
      <c r="J12">
        <f t="shared" si="2"/>
        <v>9.4495483870967742</v>
      </c>
    </row>
    <row r="13" spans="1:13" x14ac:dyDescent="0.45">
      <c r="A13">
        <v>12</v>
      </c>
      <c r="B13">
        <v>0.06</v>
      </c>
      <c r="C13">
        <v>32</v>
      </c>
      <c r="D13">
        <f t="shared" si="0"/>
        <v>2.129032258064516</v>
      </c>
      <c r="E13">
        <v>25</v>
      </c>
      <c r="F13">
        <v>0.04</v>
      </c>
      <c r="G13">
        <v>33</v>
      </c>
      <c r="H13">
        <f t="shared" si="1"/>
        <v>1.2258064516129039</v>
      </c>
      <c r="I13">
        <v>27</v>
      </c>
      <c r="J13">
        <f t="shared" si="2"/>
        <v>2.3655483870967746</v>
      </c>
    </row>
    <row r="14" spans="1:13" x14ac:dyDescent="0.45">
      <c r="A14">
        <v>13</v>
      </c>
      <c r="B14">
        <v>0.18</v>
      </c>
      <c r="C14">
        <v>33</v>
      </c>
      <c r="D14">
        <f t="shared" si="0"/>
        <v>3.129032258064516</v>
      </c>
      <c r="E14">
        <v>29</v>
      </c>
      <c r="F14">
        <v>0.04</v>
      </c>
      <c r="G14">
        <v>34</v>
      </c>
      <c r="H14">
        <f t="shared" si="1"/>
        <v>2.2258064516129039</v>
      </c>
      <c r="I14">
        <v>31</v>
      </c>
      <c r="J14">
        <f t="shared" si="2"/>
        <v>3.7795483870967743</v>
      </c>
    </row>
    <row r="15" spans="1:13" x14ac:dyDescent="0.45">
      <c r="A15">
        <v>14</v>
      </c>
      <c r="B15">
        <v>0.02</v>
      </c>
      <c r="C15">
        <v>34</v>
      </c>
      <c r="D15">
        <f t="shared" si="0"/>
        <v>4.129032258064516</v>
      </c>
      <c r="E15">
        <v>15</v>
      </c>
      <c r="F15">
        <v>0</v>
      </c>
      <c r="G15">
        <v>39</v>
      </c>
      <c r="H15">
        <f t="shared" si="1"/>
        <v>7.2258064516129039</v>
      </c>
      <c r="I15">
        <v>26</v>
      </c>
      <c r="J15">
        <f t="shared" si="2"/>
        <v>8.0495483870967739</v>
      </c>
    </row>
    <row r="16" spans="1:13" x14ac:dyDescent="0.45">
      <c r="A16">
        <v>15</v>
      </c>
      <c r="B16">
        <v>0.02</v>
      </c>
      <c r="C16">
        <v>53</v>
      </c>
      <c r="D16">
        <f t="shared" si="0"/>
        <v>23.129032258064516</v>
      </c>
      <c r="E16">
        <v>29</v>
      </c>
      <c r="F16">
        <v>0.06</v>
      </c>
      <c r="G16">
        <v>51</v>
      </c>
      <c r="H16">
        <f t="shared" si="1"/>
        <v>19.225806451612904</v>
      </c>
      <c r="I16">
        <v>38</v>
      </c>
      <c r="J16">
        <f t="shared" si="2"/>
        <v>29.917548387096772</v>
      </c>
    </row>
    <row r="17" spans="1:10" x14ac:dyDescent="0.45">
      <c r="A17">
        <v>16</v>
      </c>
      <c r="B17">
        <v>0</v>
      </c>
      <c r="C17">
        <v>45</v>
      </c>
      <c r="D17">
        <f t="shared" si="0"/>
        <v>15.129032258064516</v>
      </c>
      <c r="E17">
        <v>24</v>
      </c>
      <c r="F17">
        <v>0.03</v>
      </c>
      <c r="G17">
        <v>44</v>
      </c>
      <c r="H17">
        <f t="shared" si="1"/>
        <v>12.225806451612904</v>
      </c>
      <c r="I17">
        <v>23</v>
      </c>
      <c r="J17">
        <f t="shared" si="2"/>
        <v>19.319548387096773</v>
      </c>
    </row>
    <row r="18" spans="1:10" x14ac:dyDescent="0.45">
      <c r="A18">
        <v>17</v>
      </c>
      <c r="B18">
        <v>0</v>
      </c>
      <c r="C18">
        <v>25</v>
      </c>
      <c r="D18">
        <f t="shared" si="0"/>
        <v>-4.870967741935484</v>
      </c>
      <c r="E18">
        <v>0</v>
      </c>
      <c r="F18">
        <v>0.04</v>
      </c>
      <c r="G18">
        <v>25</v>
      </c>
      <c r="H18">
        <f t="shared" si="1"/>
        <v>-6.7741935483870961</v>
      </c>
      <c r="I18">
        <v>13</v>
      </c>
      <c r="J18">
        <f t="shared" si="2"/>
        <v>-8.2464516129032255</v>
      </c>
    </row>
    <row r="19" spans="1:10" x14ac:dyDescent="0.45">
      <c r="A19">
        <v>18</v>
      </c>
      <c r="B19">
        <v>0</v>
      </c>
      <c r="C19">
        <v>28</v>
      </c>
      <c r="D19">
        <f t="shared" si="0"/>
        <v>-1.870967741935484</v>
      </c>
      <c r="E19">
        <v>2</v>
      </c>
      <c r="F19">
        <v>0</v>
      </c>
      <c r="G19">
        <v>34</v>
      </c>
      <c r="H19">
        <f t="shared" si="1"/>
        <v>2.2258064516129039</v>
      </c>
      <c r="I19">
        <v>14</v>
      </c>
      <c r="J19">
        <f t="shared" si="2"/>
        <v>0.27954838709677476</v>
      </c>
    </row>
    <row r="20" spans="1:10" x14ac:dyDescent="0.45">
      <c r="A20">
        <v>19</v>
      </c>
      <c r="B20">
        <v>0</v>
      </c>
      <c r="C20">
        <v>32</v>
      </c>
      <c r="D20">
        <f t="shared" si="0"/>
        <v>2.129032258064516</v>
      </c>
      <c r="E20">
        <v>26</v>
      </c>
      <c r="F20">
        <v>0</v>
      </c>
      <c r="G20">
        <v>36</v>
      </c>
      <c r="H20">
        <f t="shared" si="1"/>
        <v>4.2258064516129039</v>
      </c>
      <c r="I20">
        <v>28</v>
      </c>
      <c r="J20">
        <f t="shared" si="2"/>
        <v>4.5075483870967741</v>
      </c>
    </row>
    <row r="21" spans="1:10" x14ac:dyDescent="0.45">
      <c r="A21">
        <v>20</v>
      </c>
      <c r="B21">
        <v>0.45</v>
      </c>
      <c r="C21">
        <v>27</v>
      </c>
      <c r="D21">
        <f t="shared" si="0"/>
        <v>-2.870967741935484</v>
      </c>
      <c r="E21">
        <v>17</v>
      </c>
      <c r="F21">
        <v>0.35</v>
      </c>
      <c r="G21">
        <v>29</v>
      </c>
      <c r="H21">
        <f t="shared" si="1"/>
        <v>-2.7741935483870961</v>
      </c>
      <c r="I21">
        <v>19</v>
      </c>
      <c r="J21">
        <f t="shared" si="2"/>
        <v>-3.9904516129032253</v>
      </c>
    </row>
    <row r="22" spans="1:10" x14ac:dyDescent="0.45">
      <c r="A22">
        <v>21</v>
      </c>
      <c r="B22">
        <v>0</v>
      </c>
      <c r="C22">
        <v>26</v>
      </c>
      <c r="D22">
        <f t="shared" si="0"/>
        <v>-3.870967741935484</v>
      </c>
      <c r="E22">
        <v>19</v>
      </c>
      <c r="F22">
        <v>0.02</v>
      </c>
      <c r="G22">
        <v>27</v>
      </c>
      <c r="H22">
        <f t="shared" si="1"/>
        <v>-4.7741935483870961</v>
      </c>
      <c r="I22">
        <v>19</v>
      </c>
      <c r="J22">
        <f t="shared" si="2"/>
        <v>-6.1184516129032254</v>
      </c>
    </row>
    <row r="23" spans="1:10" x14ac:dyDescent="0.45">
      <c r="A23">
        <v>22</v>
      </c>
      <c r="B23">
        <v>0</v>
      </c>
      <c r="C23">
        <v>28</v>
      </c>
      <c r="D23">
        <f t="shared" si="0"/>
        <v>-1.870967741935484</v>
      </c>
      <c r="E23">
        <v>9</v>
      </c>
      <c r="F23">
        <v>0.01</v>
      </c>
      <c r="G23">
        <v>29</v>
      </c>
      <c r="H23">
        <f t="shared" si="1"/>
        <v>-2.7741935483870961</v>
      </c>
      <c r="I23">
        <v>17</v>
      </c>
      <c r="J23">
        <f t="shared" si="2"/>
        <v>-3.2904516129032251</v>
      </c>
    </row>
    <row r="24" spans="1:10" x14ac:dyDescent="0.45">
      <c r="A24">
        <v>23</v>
      </c>
      <c r="B24">
        <v>0.7</v>
      </c>
      <c r="C24">
        <v>24</v>
      </c>
      <c r="D24">
        <f t="shared" si="0"/>
        <v>-5.870967741935484</v>
      </c>
      <c r="E24">
        <v>20</v>
      </c>
      <c r="F24">
        <v>0.35</v>
      </c>
      <c r="G24">
        <v>27</v>
      </c>
      <c r="H24">
        <f t="shared" si="1"/>
        <v>-4.7741935483870961</v>
      </c>
      <c r="I24">
        <v>22</v>
      </c>
      <c r="J24">
        <f t="shared" si="2"/>
        <v>-7.5184516129032248</v>
      </c>
    </row>
    <row r="25" spans="1:10" x14ac:dyDescent="0.45">
      <c r="A25">
        <v>24</v>
      </c>
      <c r="B25">
        <v>0</v>
      </c>
      <c r="C25">
        <v>26</v>
      </c>
      <c r="D25">
        <f t="shared" si="0"/>
        <v>-3.870967741935484</v>
      </c>
      <c r="E25">
        <v>-6</v>
      </c>
      <c r="F25">
        <v>0.08</v>
      </c>
      <c r="G25">
        <v>24</v>
      </c>
      <c r="H25">
        <f t="shared" si="1"/>
        <v>-7.7741935483870961</v>
      </c>
      <c r="I25">
        <v>2</v>
      </c>
      <c r="J25">
        <f t="shared" si="2"/>
        <v>-8.2604516129032248</v>
      </c>
    </row>
    <row r="26" spans="1:10" x14ac:dyDescent="0.45">
      <c r="A26">
        <v>25</v>
      </c>
      <c r="B26">
        <v>0</v>
      </c>
      <c r="C26">
        <v>9</v>
      </c>
      <c r="D26">
        <f t="shared" si="0"/>
        <v>-20.870967741935484</v>
      </c>
      <c r="E26">
        <v>-13</v>
      </c>
      <c r="F26">
        <v>0</v>
      </c>
      <c r="G26">
        <v>11</v>
      </c>
      <c r="H26">
        <f t="shared" si="1"/>
        <v>-20.774193548387096</v>
      </c>
      <c r="I26">
        <v>4</v>
      </c>
      <c r="J26">
        <f t="shared" si="2"/>
        <v>-29.442451612903227</v>
      </c>
    </row>
    <row r="27" spans="1:10" x14ac:dyDescent="0.45">
      <c r="A27">
        <v>26</v>
      </c>
      <c r="B27">
        <v>0</v>
      </c>
      <c r="C27">
        <v>22</v>
      </c>
      <c r="D27">
        <f t="shared" si="0"/>
        <v>-7.870967741935484</v>
      </c>
      <c r="E27">
        <v>-13</v>
      </c>
      <c r="F27">
        <v>0</v>
      </c>
      <c r="G27">
        <v>21</v>
      </c>
      <c r="H27">
        <f t="shared" si="1"/>
        <v>-10.774193548387096</v>
      </c>
      <c r="I27">
        <v>5</v>
      </c>
      <c r="J27">
        <f t="shared" si="2"/>
        <v>-13.202451612903225</v>
      </c>
    </row>
    <row r="28" spans="1:10" x14ac:dyDescent="0.45">
      <c r="A28">
        <v>27</v>
      </c>
      <c r="B28">
        <v>0</v>
      </c>
      <c r="C28">
        <v>17</v>
      </c>
      <c r="D28">
        <f t="shared" si="0"/>
        <v>-12.870967741935484</v>
      </c>
      <c r="E28">
        <v>-11</v>
      </c>
      <c r="F28">
        <v>0</v>
      </c>
      <c r="G28">
        <v>19</v>
      </c>
      <c r="H28">
        <f t="shared" si="1"/>
        <v>-12.774193548387096</v>
      </c>
      <c r="I28">
        <v>7</v>
      </c>
      <c r="J28">
        <f t="shared" si="2"/>
        <v>-18.130451612903226</v>
      </c>
    </row>
    <row r="29" spans="1:10" x14ac:dyDescent="0.45">
      <c r="A29">
        <v>28</v>
      </c>
      <c r="B29">
        <v>0</v>
      </c>
      <c r="C29">
        <v>26</v>
      </c>
      <c r="D29">
        <f t="shared" si="0"/>
        <v>-3.870967741935484</v>
      </c>
      <c r="E29">
        <v>-4</v>
      </c>
      <c r="F29">
        <v>0</v>
      </c>
      <c r="G29">
        <v>26</v>
      </c>
      <c r="H29">
        <f t="shared" si="1"/>
        <v>-5.7741935483870961</v>
      </c>
      <c r="I29">
        <v>8</v>
      </c>
      <c r="J29">
        <f t="shared" si="2"/>
        <v>-6.8324516129032258</v>
      </c>
    </row>
    <row r="30" spans="1:10" x14ac:dyDescent="0.45">
      <c r="A30">
        <v>29</v>
      </c>
      <c r="B30">
        <v>0.01</v>
      </c>
      <c r="C30">
        <v>27</v>
      </c>
      <c r="D30">
        <f t="shared" si="0"/>
        <v>-2.870967741935484</v>
      </c>
      <c r="E30">
        <v>-4</v>
      </c>
      <c r="F30">
        <v>0.01</v>
      </c>
      <c r="G30">
        <v>28</v>
      </c>
      <c r="H30">
        <f t="shared" si="1"/>
        <v>-3.7741935483870961</v>
      </c>
      <c r="I30">
        <v>14</v>
      </c>
      <c r="J30">
        <f t="shared" si="2"/>
        <v>-4.7044516129032257</v>
      </c>
    </row>
    <row r="31" spans="1:10" x14ac:dyDescent="0.45">
      <c r="A31">
        <v>30</v>
      </c>
      <c r="B31">
        <v>0.03</v>
      </c>
      <c r="C31">
        <v>30</v>
      </c>
      <c r="D31">
        <f t="shared" si="0"/>
        <v>0.12903225806451601</v>
      </c>
      <c r="E31">
        <v>11</v>
      </c>
      <c r="F31">
        <v>0.01</v>
      </c>
      <c r="G31">
        <v>31</v>
      </c>
      <c r="H31">
        <f t="shared" si="1"/>
        <v>-0.77419354838709609</v>
      </c>
      <c r="I31">
        <v>14</v>
      </c>
      <c r="J31">
        <f t="shared" si="2"/>
        <v>-0.46245161290322534</v>
      </c>
    </row>
    <row r="32" spans="1:10" x14ac:dyDescent="0.45">
      <c r="A32">
        <v>31</v>
      </c>
      <c r="B32">
        <v>0.05</v>
      </c>
      <c r="C32">
        <v>34</v>
      </c>
      <c r="D32">
        <f t="shared" si="0"/>
        <v>4.129032258064516</v>
      </c>
      <c r="E32">
        <v>23</v>
      </c>
      <c r="F32">
        <v>0.13</v>
      </c>
      <c r="G32">
        <v>38</v>
      </c>
      <c r="H32">
        <f t="shared" si="1"/>
        <v>6.2258064516129039</v>
      </c>
      <c r="I32">
        <v>23</v>
      </c>
      <c r="J32">
        <f t="shared" si="2"/>
        <v>7.3355483870967735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571E-C1B3-4C61-AE4F-14C51301D8D6}">
  <dimension ref="A1:K21"/>
  <sheetViews>
    <sheetView tabSelected="1" workbookViewId="0">
      <selection activeCell="Q12" sqref="Q12"/>
    </sheetView>
  </sheetViews>
  <sheetFormatPr defaultRowHeight="14.25" x14ac:dyDescent="0.45"/>
  <cols>
    <col min="4" max="4" width="11.59765625" bestFit="1" customWidth="1"/>
  </cols>
  <sheetData>
    <row r="1" spans="1:5" x14ac:dyDescent="0.45">
      <c r="A1" t="s">
        <v>0</v>
      </c>
      <c r="B1" t="s">
        <v>1</v>
      </c>
      <c r="C1" t="s">
        <v>8</v>
      </c>
      <c r="D1" t="s">
        <v>9</v>
      </c>
      <c r="E1" t="s">
        <v>60</v>
      </c>
    </row>
    <row r="2" spans="1:5" x14ac:dyDescent="0.45">
      <c r="A2">
        <v>1952</v>
      </c>
      <c r="B2">
        <v>24.5</v>
      </c>
      <c r="C2">
        <v>10</v>
      </c>
      <c r="D2">
        <v>1010.9</v>
      </c>
      <c r="E2" t="s">
        <v>46</v>
      </c>
    </row>
    <row r="3" spans="1:5" x14ac:dyDescent="0.45">
      <c r="A3">
        <v>1954</v>
      </c>
      <c r="B3">
        <v>24.5</v>
      </c>
      <c r="C3">
        <v>0</v>
      </c>
      <c r="D3">
        <v>1011.2</v>
      </c>
      <c r="E3" t="s">
        <v>46</v>
      </c>
    </row>
    <row r="4" spans="1:5" x14ac:dyDescent="0.45">
      <c r="A4">
        <v>1955</v>
      </c>
      <c r="B4">
        <v>24.1</v>
      </c>
      <c r="C4">
        <v>2</v>
      </c>
      <c r="D4">
        <v>1011.9</v>
      </c>
      <c r="E4" t="s">
        <v>46</v>
      </c>
    </row>
    <row r="5" spans="1:5" x14ac:dyDescent="0.45">
      <c r="A5">
        <v>1956</v>
      </c>
      <c r="B5">
        <v>24.3</v>
      </c>
      <c r="C5" t="s">
        <v>4</v>
      </c>
      <c r="D5">
        <v>1011.2</v>
      </c>
      <c r="E5" t="s">
        <v>46</v>
      </c>
    </row>
    <row r="6" spans="1:5" x14ac:dyDescent="0.45">
      <c r="A6">
        <v>1958</v>
      </c>
      <c r="B6">
        <v>24.9</v>
      </c>
      <c r="C6">
        <v>0</v>
      </c>
      <c r="D6">
        <v>1011.1</v>
      </c>
      <c r="E6" t="s">
        <v>46</v>
      </c>
    </row>
    <row r="7" spans="1:5" x14ac:dyDescent="0.45">
      <c r="A7">
        <v>1959</v>
      </c>
      <c r="B7">
        <v>23.7</v>
      </c>
      <c r="C7">
        <v>0</v>
      </c>
      <c r="D7">
        <v>1012</v>
      </c>
      <c r="E7" t="s">
        <v>46</v>
      </c>
    </row>
    <row r="8" spans="1:5" x14ac:dyDescent="0.45">
      <c r="A8">
        <v>1960</v>
      </c>
      <c r="B8">
        <v>23.5</v>
      </c>
      <c r="C8">
        <v>0</v>
      </c>
      <c r="D8">
        <v>1011.4</v>
      </c>
      <c r="E8" t="s">
        <v>46</v>
      </c>
    </row>
    <row r="9" spans="1:5" x14ac:dyDescent="0.45">
      <c r="A9">
        <v>1961</v>
      </c>
      <c r="B9">
        <v>24</v>
      </c>
      <c r="C9">
        <v>2</v>
      </c>
      <c r="D9">
        <v>1010.9</v>
      </c>
      <c r="E9" t="s">
        <v>46</v>
      </c>
    </row>
    <row r="10" spans="1:5" x14ac:dyDescent="0.45">
      <c r="A10">
        <v>1962</v>
      </c>
      <c r="B10">
        <v>24.1</v>
      </c>
      <c r="C10">
        <v>3</v>
      </c>
      <c r="D10">
        <v>1011.5</v>
      </c>
      <c r="E10" t="s">
        <v>46</v>
      </c>
    </row>
    <row r="11" spans="1:5" x14ac:dyDescent="0.45">
      <c r="A11">
        <v>1963</v>
      </c>
      <c r="B11">
        <v>23.7</v>
      </c>
      <c r="C11">
        <v>0</v>
      </c>
      <c r="D11">
        <v>1011</v>
      </c>
      <c r="E11" t="s">
        <v>46</v>
      </c>
    </row>
    <row r="12" spans="1:5" x14ac:dyDescent="0.45">
      <c r="A12">
        <v>1964</v>
      </c>
      <c r="B12">
        <v>24.3</v>
      </c>
      <c r="C12">
        <v>4</v>
      </c>
      <c r="D12">
        <v>1011.2</v>
      </c>
      <c r="E12" t="s">
        <v>46</v>
      </c>
    </row>
    <row r="13" spans="1:5" x14ac:dyDescent="0.45">
      <c r="A13">
        <v>1966</v>
      </c>
      <c r="B13">
        <v>24.6</v>
      </c>
      <c r="C13">
        <v>2</v>
      </c>
      <c r="D13">
        <v>1012.5</v>
      </c>
      <c r="E13" t="s">
        <v>46</v>
      </c>
    </row>
    <row r="14" spans="1:5" x14ac:dyDescent="0.45">
      <c r="A14">
        <v>1967</v>
      </c>
      <c r="B14">
        <v>24.8</v>
      </c>
      <c r="C14">
        <v>0</v>
      </c>
      <c r="D14">
        <v>1011.1</v>
      </c>
      <c r="E14" t="s">
        <v>46</v>
      </c>
    </row>
    <row r="15" spans="1:5" x14ac:dyDescent="0.45">
      <c r="A15">
        <v>1968</v>
      </c>
      <c r="B15">
        <v>24.4</v>
      </c>
      <c r="C15">
        <v>1</v>
      </c>
      <c r="D15">
        <v>1011.8</v>
      </c>
      <c r="E15" t="s">
        <v>46</v>
      </c>
    </row>
    <row r="16" spans="1:5" x14ac:dyDescent="0.45">
      <c r="A16">
        <v>1970</v>
      </c>
      <c r="B16">
        <v>25.2</v>
      </c>
      <c r="C16">
        <v>2</v>
      </c>
      <c r="D16">
        <v>1010.6</v>
      </c>
      <c r="E16" t="s">
        <v>46</v>
      </c>
    </row>
    <row r="17" spans="1:11" x14ac:dyDescent="0.45">
      <c r="A17" t="s">
        <v>2</v>
      </c>
      <c r="B17">
        <v>26.1</v>
      </c>
      <c r="C17">
        <v>43</v>
      </c>
      <c r="D17">
        <v>1009.5</v>
      </c>
      <c r="E17" t="s">
        <v>61</v>
      </c>
    </row>
    <row r="18" spans="1:11" x14ac:dyDescent="0.45">
      <c r="A18" t="s">
        <v>3</v>
      </c>
      <c r="B18">
        <v>24.8</v>
      </c>
      <c r="C18">
        <v>4</v>
      </c>
      <c r="D18">
        <v>1010.7</v>
      </c>
      <c r="E18" t="s">
        <v>61</v>
      </c>
    </row>
    <row r="19" spans="1:11" x14ac:dyDescent="0.45">
      <c r="A19" t="s">
        <v>5</v>
      </c>
      <c r="B19">
        <v>26.4</v>
      </c>
      <c r="C19">
        <v>31</v>
      </c>
      <c r="D19">
        <v>1009.3</v>
      </c>
      <c r="E19" t="s">
        <v>61</v>
      </c>
      <c r="K19">
        <f>_xlfn.VAR.S(D2:D21)</f>
        <v>0.77421052631580289</v>
      </c>
    </row>
    <row r="20" spans="1:11" x14ac:dyDescent="0.45">
      <c r="A20" t="s">
        <v>6</v>
      </c>
      <c r="B20">
        <v>26.6</v>
      </c>
      <c r="C20">
        <v>15</v>
      </c>
      <c r="D20">
        <v>1009.9</v>
      </c>
      <c r="E20" t="s">
        <v>61</v>
      </c>
      <c r="K20">
        <f>_xlfn.VAR.S(B2:B21)</f>
        <v>0.96028947368421069</v>
      </c>
    </row>
    <row r="21" spans="1:11" x14ac:dyDescent="0.45">
      <c r="A21" t="s">
        <v>7</v>
      </c>
      <c r="B21">
        <v>26.8</v>
      </c>
      <c r="C21">
        <v>127</v>
      </c>
      <c r="D21">
        <v>1009.3</v>
      </c>
      <c r="E21" t="s">
        <v>61</v>
      </c>
    </row>
  </sheetData>
  <sortState xmlns:xlrd2="http://schemas.microsoft.com/office/spreadsheetml/2017/richdata2" ref="A2:E21">
    <sortCondition ref="E1:E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Statistical forecatsing</vt:lpstr>
      <vt:lpstr>Time series</vt:lpstr>
      <vt:lpstr>Principle component</vt:lpstr>
      <vt:lpstr>Fishers linear discriminate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Law</dc:creator>
  <cp:lastModifiedBy>Samantha Law</cp:lastModifiedBy>
  <dcterms:created xsi:type="dcterms:W3CDTF">2021-11-24T09:52:09Z</dcterms:created>
  <dcterms:modified xsi:type="dcterms:W3CDTF">2021-11-25T02:50:13Z</dcterms:modified>
</cp:coreProperties>
</file>